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andrewrobertson/Claude Cowork/myCFO Marketing Engine/myCFO Marketing Engine/"/>
    </mc:Choice>
  </mc:AlternateContent>
  <xr:revisionPtr revIDLastSave="0" documentId="13_ncr:1_{3FBD0F1B-600F-0245-AE00-5E938DCD9B03}" xr6:coauthVersionLast="47" xr6:coauthVersionMax="47" xr10:uidLastSave="{00000000-0000-0000-0000-000000000000}"/>
  <bookViews>
    <workbookView xWindow="0" yWindow="680" windowWidth="34200" windowHeight="21460" tabRatio="500" activeTab="3" xr2:uid="{00000000-000D-0000-FFFF-FFFF00000000}"/>
  </bookViews>
  <sheets>
    <sheet name="Instructions" sheetId="1" r:id="rId1"/>
    <sheet name="Setup" sheetId="2" r:id="rId2"/>
    <sheet name="Forecast" sheetId="3" r:id="rId3"/>
    <sheet name="Dashboard" sheetId="4" r:id="rId4"/>
  </sheets>
  <calcPr calcId="18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 i="4" l="1"/>
  <c r="O28" i="3"/>
  <c r="N28" i="3"/>
  <c r="M28" i="3"/>
  <c r="L28" i="3"/>
  <c r="K28" i="3"/>
  <c r="J28" i="3"/>
  <c r="I28" i="3"/>
  <c r="H28" i="3"/>
  <c r="G28" i="3"/>
  <c r="F28" i="3"/>
  <c r="E28" i="3"/>
  <c r="D28" i="3"/>
  <c r="C28" i="3"/>
  <c r="O27" i="3"/>
  <c r="N27" i="3"/>
  <c r="M27" i="3"/>
  <c r="L27" i="3"/>
  <c r="K27" i="3"/>
  <c r="J27" i="3"/>
  <c r="I27" i="3"/>
  <c r="H27" i="3"/>
  <c r="G27" i="3"/>
  <c r="F27" i="3"/>
  <c r="E27" i="3"/>
  <c r="D27" i="3"/>
  <c r="C27" i="3"/>
  <c r="B27" i="3"/>
  <c r="O26" i="3"/>
  <c r="N26" i="3"/>
  <c r="M26" i="3"/>
  <c r="L26" i="3"/>
  <c r="K26" i="3"/>
  <c r="J26" i="3"/>
  <c r="I26" i="3"/>
  <c r="I29" i="3" s="1"/>
  <c r="H26" i="3"/>
  <c r="G26" i="3"/>
  <c r="F26" i="3"/>
  <c r="E26" i="3"/>
  <c r="D26" i="3"/>
  <c r="C26" i="3"/>
  <c r="B26" i="3"/>
  <c r="O25" i="3"/>
  <c r="N25" i="3"/>
  <c r="M25" i="3"/>
  <c r="L25" i="3"/>
  <c r="K25" i="3"/>
  <c r="J25" i="3"/>
  <c r="I25" i="3"/>
  <c r="H25" i="3"/>
  <c r="G25" i="3"/>
  <c r="F25" i="3"/>
  <c r="E25" i="3"/>
  <c r="D25" i="3"/>
  <c r="C25" i="3"/>
  <c r="B25" i="3"/>
  <c r="O24" i="3"/>
  <c r="N24" i="3"/>
  <c r="M24" i="3"/>
  <c r="L24" i="3"/>
  <c r="K24" i="3"/>
  <c r="J24" i="3"/>
  <c r="I24" i="3"/>
  <c r="H24" i="3"/>
  <c r="G24" i="3"/>
  <c r="F24" i="3"/>
  <c r="E24" i="3"/>
  <c r="D24" i="3"/>
  <c r="C24" i="3"/>
  <c r="B24" i="3"/>
  <c r="O23" i="3"/>
  <c r="N23" i="3"/>
  <c r="M23" i="3"/>
  <c r="L23" i="3"/>
  <c r="K23" i="3"/>
  <c r="J23" i="3"/>
  <c r="I23" i="3"/>
  <c r="H23" i="3"/>
  <c r="G23" i="3"/>
  <c r="F23" i="3"/>
  <c r="E23" i="3"/>
  <c r="D23" i="3"/>
  <c r="C23" i="3"/>
  <c r="B23" i="3"/>
  <c r="O22" i="3"/>
  <c r="N22" i="3"/>
  <c r="M22" i="3"/>
  <c r="L22" i="3"/>
  <c r="K22" i="3"/>
  <c r="J22" i="3"/>
  <c r="I22" i="3"/>
  <c r="H22" i="3"/>
  <c r="G22" i="3"/>
  <c r="F22" i="3"/>
  <c r="E22" i="3"/>
  <c r="D22" i="3"/>
  <c r="C22" i="3"/>
  <c r="B22" i="3"/>
  <c r="O21" i="3"/>
  <c r="N21" i="3"/>
  <c r="M21" i="3"/>
  <c r="L21" i="3"/>
  <c r="K21" i="3"/>
  <c r="J21" i="3"/>
  <c r="I21" i="3"/>
  <c r="H21" i="3"/>
  <c r="G21" i="3"/>
  <c r="F21" i="3"/>
  <c r="E21" i="3"/>
  <c r="D21" i="3"/>
  <c r="C21" i="3"/>
  <c r="B21" i="3"/>
  <c r="O20" i="3"/>
  <c r="N20" i="3"/>
  <c r="M20" i="3"/>
  <c r="L20" i="3"/>
  <c r="K20" i="3"/>
  <c r="J20" i="3"/>
  <c r="I20" i="3"/>
  <c r="H20" i="3"/>
  <c r="G20" i="3"/>
  <c r="F20" i="3"/>
  <c r="E20" i="3"/>
  <c r="D20" i="3"/>
  <c r="C20" i="3"/>
  <c r="B20" i="3"/>
  <c r="O19" i="3"/>
  <c r="N19" i="3"/>
  <c r="M19" i="3"/>
  <c r="L19" i="3"/>
  <c r="K19" i="3"/>
  <c r="J19" i="3"/>
  <c r="I19" i="3"/>
  <c r="H19" i="3"/>
  <c r="G19" i="3"/>
  <c r="F19" i="3"/>
  <c r="E19" i="3"/>
  <c r="D19" i="3"/>
  <c r="C19" i="3"/>
  <c r="B19" i="3"/>
  <c r="O18" i="3"/>
  <c r="O29" i="3" s="1"/>
  <c r="N18" i="3"/>
  <c r="N29" i="3" s="1"/>
  <c r="M18" i="3"/>
  <c r="M29" i="3" s="1"/>
  <c r="L18" i="3"/>
  <c r="L29" i="3" s="1"/>
  <c r="K18" i="3"/>
  <c r="K29" i="3" s="1"/>
  <c r="J18" i="3"/>
  <c r="J29" i="3" s="1"/>
  <c r="I18" i="3"/>
  <c r="H18" i="3"/>
  <c r="H29" i="3" s="1"/>
  <c r="G18" i="3"/>
  <c r="G29" i="3" s="1"/>
  <c r="F18" i="3"/>
  <c r="F29" i="3" s="1"/>
  <c r="E18" i="3"/>
  <c r="E29" i="3" s="1"/>
  <c r="D18" i="3"/>
  <c r="D29" i="3" s="1"/>
  <c r="C18" i="3"/>
  <c r="C29" i="3" s="1"/>
  <c r="B18" i="3"/>
  <c r="O14" i="3"/>
  <c r="N14" i="3"/>
  <c r="M14" i="3"/>
  <c r="L14" i="3"/>
  <c r="K14" i="3"/>
  <c r="J14" i="3"/>
  <c r="I14" i="3"/>
  <c r="H14" i="3"/>
  <c r="G14" i="3"/>
  <c r="F14" i="3"/>
  <c r="E14" i="3"/>
  <c r="D14" i="3"/>
  <c r="C14" i="3"/>
  <c r="O13" i="3"/>
  <c r="N13" i="3"/>
  <c r="M13" i="3"/>
  <c r="L13" i="3"/>
  <c r="K13" i="3"/>
  <c r="J13" i="3"/>
  <c r="I13" i="3"/>
  <c r="H13" i="3"/>
  <c r="G13" i="3"/>
  <c r="F13" i="3"/>
  <c r="E13" i="3"/>
  <c r="D13" i="3"/>
  <c r="C13" i="3"/>
  <c r="B13" i="3"/>
  <c r="O12" i="3"/>
  <c r="O15" i="3" s="1"/>
  <c r="O30" i="3" s="1"/>
  <c r="D53" i="4" s="1"/>
  <c r="N12" i="3"/>
  <c r="M12" i="3"/>
  <c r="L12" i="3"/>
  <c r="K12" i="3"/>
  <c r="J12" i="3"/>
  <c r="I12" i="3"/>
  <c r="H12" i="3"/>
  <c r="G12" i="3"/>
  <c r="F12" i="3"/>
  <c r="E12" i="3"/>
  <c r="E15" i="3" s="1"/>
  <c r="E30" i="3" s="1"/>
  <c r="D43" i="4" s="1"/>
  <c r="D12" i="3"/>
  <c r="C12" i="3"/>
  <c r="B12" i="3"/>
  <c r="O11" i="3"/>
  <c r="N11" i="3"/>
  <c r="M11" i="3"/>
  <c r="L11" i="3"/>
  <c r="K11" i="3"/>
  <c r="J11" i="3"/>
  <c r="I11" i="3"/>
  <c r="I15" i="3" s="1"/>
  <c r="H11" i="3"/>
  <c r="G11" i="3"/>
  <c r="F11" i="3"/>
  <c r="E11" i="3"/>
  <c r="D11" i="3"/>
  <c r="C11" i="3"/>
  <c r="B11" i="3"/>
  <c r="O10" i="3"/>
  <c r="N10" i="3"/>
  <c r="M10" i="3"/>
  <c r="M15" i="3" s="1"/>
  <c r="L10" i="3"/>
  <c r="L15" i="3" s="1"/>
  <c r="K10" i="3"/>
  <c r="J10" i="3"/>
  <c r="I10" i="3"/>
  <c r="H10" i="3"/>
  <c r="G10" i="3"/>
  <c r="F10" i="3"/>
  <c r="E10" i="3"/>
  <c r="D10" i="3"/>
  <c r="C10" i="3"/>
  <c r="C15" i="3" s="1"/>
  <c r="B10" i="3"/>
  <c r="O9" i="3"/>
  <c r="N9" i="3"/>
  <c r="N15" i="3" s="1"/>
  <c r="N30" i="3" s="1"/>
  <c r="D52" i="4" s="1"/>
  <c r="M9" i="3"/>
  <c r="L9" i="3"/>
  <c r="K9" i="3"/>
  <c r="K15" i="3" s="1"/>
  <c r="J9" i="3"/>
  <c r="J15" i="3" s="1"/>
  <c r="I9" i="3"/>
  <c r="H9" i="3"/>
  <c r="H15" i="3" s="1"/>
  <c r="G9" i="3"/>
  <c r="G15" i="3" s="1"/>
  <c r="F9" i="3"/>
  <c r="F15" i="3" s="1"/>
  <c r="E9" i="3"/>
  <c r="D9" i="3"/>
  <c r="D15" i="3" s="1"/>
  <c r="D30" i="3" s="1"/>
  <c r="D42" i="4" s="1"/>
  <c r="C9" i="3"/>
  <c r="B9" i="3"/>
  <c r="C6" i="3"/>
  <c r="D4" i="3"/>
  <c r="E4" i="3" s="1"/>
  <c r="F4" i="3" s="1"/>
  <c r="G4" i="3" s="1"/>
  <c r="H4" i="3" s="1"/>
  <c r="I4" i="3" s="1"/>
  <c r="J4" i="3" s="1"/>
  <c r="K4" i="3" s="1"/>
  <c r="L4" i="3" s="1"/>
  <c r="M4" i="3" s="1"/>
  <c r="N4" i="3" s="1"/>
  <c r="O4" i="3" s="1"/>
  <c r="C4" i="3"/>
  <c r="C30" i="2"/>
  <c r="C16" i="2"/>
  <c r="J30" i="3" l="1"/>
  <c r="D48" i="4" s="1"/>
  <c r="K30" i="3"/>
  <c r="D49" i="4" s="1"/>
  <c r="F30" i="3"/>
  <c r="D44" i="4" s="1"/>
  <c r="L30" i="3"/>
  <c r="D50" i="4" s="1"/>
  <c r="G30" i="3"/>
  <c r="D45" i="4" s="1"/>
  <c r="C30" i="3"/>
  <c r="M30" i="3"/>
  <c r="D51" i="4" s="1"/>
  <c r="I30" i="3"/>
  <c r="D47" i="4" s="1"/>
  <c r="H30" i="3"/>
  <c r="D46" i="4" s="1"/>
  <c r="E5" i="4" l="1"/>
  <c r="C31" i="3"/>
  <c r="D41" i="4"/>
  <c r="E7" i="4"/>
  <c r="E41" i="4" l="1"/>
  <c r="C32" i="3"/>
  <c r="D6" i="3"/>
  <c r="D31" i="3" s="1"/>
  <c r="C41" i="4"/>
  <c r="E42" i="4" l="1"/>
  <c r="C42" i="4"/>
  <c r="D32" i="3"/>
  <c r="E6" i="3"/>
  <c r="E31" i="3" s="1"/>
  <c r="E43" i="4" l="1"/>
  <c r="C43" i="4"/>
  <c r="E32" i="3"/>
  <c r="F6" i="3"/>
  <c r="F31" i="3" s="1"/>
  <c r="F32" i="3" l="1"/>
  <c r="G6" i="3"/>
  <c r="G31" i="3" s="1"/>
  <c r="E44" i="4"/>
  <c r="C44" i="4"/>
  <c r="G32" i="3" l="1"/>
  <c r="H6" i="3"/>
  <c r="H31" i="3" s="1"/>
  <c r="E45" i="4"/>
  <c r="C45" i="4"/>
  <c r="E46" i="4" l="1"/>
  <c r="H32" i="3"/>
  <c r="I6" i="3"/>
  <c r="I31" i="3" s="1"/>
  <c r="C46" i="4"/>
  <c r="C47" i="4" l="1"/>
  <c r="I32" i="3"/>
  <c r="J6" i="3"/>
  <c r="J31" i="3" s="1"/>
  <c r="E47" i="4"/>
  <c r="E48" i="4" l="1"/>
  <c r="C48" i="4"/>
  <c r="J32" i="3"/>
  <c r="K6" i="3"/>
  <c r="K31" i="3" s="1"/>
  <c r="E49" i="4" l="1"/>
  <c r="C49" i="4"/>
  <c r="K32" i="3"/>
  <c r="L6" i="3"/>
  <c r="L31" i="3" s="1"/>
  <c r="C50" i="4" l="1"/>
  <c r="L32" i="3"/>
  <c r="M6" i="3"/>
  <c r="M31" i="3" s="1"/>
  <c r="E50" i="4"/>
  <c r="E51" i="4" l="1"/>
  <c r="M32" i="3"/>
  <c r="N6" i="3"/>
  <c r="N31" i="3" s="1"/>
  <c r="C51" i="4"/>
  <c r="E52" i="4" l="1"/>
  <c r="C52" i="4"/>
  <c r="N32" i="3"/>
  <c r="O6" i="3"/>
  <c r="O31" i="3" s="1"/>
  <c r="E53" i="4" l="1"/>
  <c r="C53" i="4"/>
  <c r="O32" i="3"/>
  <c r="C7" i="4" s="1"/>
  <c r="D5" i="4"/>
  <c r="C5" i="4"/>
</calcChain>
</file>

<file path=xl/sharedStrings.xml><?xml version="1.0" encoding="utf-8"?>
<sst xmlns="http://schemas.openxmlformats.org/spreadsheetml/2006/main" count="125" uniqueCount="107">
  <si>
    <t>myCFO 13-Week Cashflow Forecast Tool</t>
  </si>
  <si>
    <t>Plan your cash. See the future. Make better decisions.</t>
  </si>
  <si>
    <t>How to use this tool</t>
  </si>
  <si>
    <t>1. Go to the Setup tab and enter your starting cash balance and cash warning threshold.</t>
  </si>
  <si>
    <t>2. Enter your expected weekly revenue by category (up to 5 revenue lines).</t>
  </si>
  <si>
    <t>3. Enter your expected weekly expenses by category (up to 10 expense lines).</t>
  </si>
  <si>
    <t>4. Add any known one-off items (tax payments, loan repayments, large invoices due).</t>
  </si>
  <si>
    <t>5. The Forecast tab calculates your week-by-week cash position automatically.</t>
  </si>
  <si>
    <t>6. The Dashboard tab shows your cash trajectory chart and key alerts.</t>
  </si>
  <si>
    <t>Colour coding</t>
  </si>
  <si>
    <t>Blue text = cells you can edit (your inputs)</t>
  </si>
  <si>
    <t>Black text = formulas (don't edit these)</t>
  </si>
  <si>
    <t>Yellow highlight = key assumptions that need your attention</t>
  </si>
  <si>
    <t>Tips</t>
  </si>
  <si>
    <t>Update this weekly. The forecast is only as good as the inputs.</t>
  </si>
  <si>
    <t>Be conservative with revenue estimates and generous with expense estimates.</t>
  </si>
  <si>
    <t>Pay attention to the weeks flagged in red on the Dashboard. Those are your danger zones.</t>
  </si>
  <si>
    <t>About this tool</t>
  </si>
  <si>
    <t>This tool gives you a rolling 13-week view of your cash position. It's the same framework used by CFOs to manage working capital and avoid cash surprises. Most businesses that run into cash trouble do so because they didn't see it coming 6 to 8 weeks out. This tool fixes that.</t>
  </si>
  <si>
    <t>Need more than a spreadsheet?</t>
  </si>
  <si>
    <t>This tool covers the basics. A fractional CFO builds this into your live accounting data, adds scenario planning, and gives you the strategic layer on top: when to hire, when to hold, when to push for growth, when to conserve cash.</t>
  </si>
  <si>
    <t>If you want to talk about what that looks like for your business, I'm happy to have a conversation.</t>
  </si>
  <si>
    <t>Andrew Robertson, Fractional CFO</t>
  </si>
  <si>
    <t>mycfoagency.com</t>
  </si>
  <si>
    <t>Setup: Your Inputs</t>
  </si>
  <si>
    <t>Enter your numbers in the blue cells. Everything else calculates automatically.</t>
  </si>
  <si>
    <t>Starting Position</t>
  </si>
  <si>
    <t>Current bank balance</t>
  </si>
  <si>
    <t>Enter your total cash across all accounts today</t>
  </si>
  <si>
    <t>Cash warning threshold</t>
  </si>
  <si>
    <t>Flag any week where cash drops below this amount</t>
  </si>
  <si>
    <t>Forecast start date (Monday)</t>
  </si>
  <si>
    <t>Enter the Monday of the first forecast week</t>
  </si>
  <si>
    <t>Weekly Revenue (Cash In)</t>
  </si>
  <si>
    <t>Category</t>
  </si>
  <si>
    <t>Weekly Amount ($)</t>
  </si>
  <si>
    <t>Notes</t>
  </si>
  <si>
    <t>Revenue Line 1</t>
  </si>
  <si>
    <t>e.g. Retainer clients</t>
  </si>
  <si>
    <t>Revenue Line 2</t>
  </si>
  <si>
    <t>e.g. Project work</t>
  </si>
  <si>
    <t>Revenue Line 3</t>
  </si>
  <si>
    <t>e.g. Advisory / consulting</t>
  </si>
  <si>
    <t>Revenue Line 4</t>
  </si>
  <si>
    <t>Revenue Line 5</t>
  </si>
  <si>
    <t>Total Weekly Revenue</t>
  </si>
  <si>
    <t>Weekly Expenses (Cash Out)</t>
  </si>
  <si>
    <t>Salaries / wages</t>
  </si>
  <si>
    <t>Total weekly payroll cost</t>
  </si>
  <si>
    <t>Rent / premises</t>
  </si>
  <si>
    <t>Subscriptions / software</t>
  </si>
  <si>
    <t>Marketing / advertising</t>
  </si>
  <si>
    <t>Insurance</t>
  </si>
  <si>
    <t>Professional fees</t>
  </si>
  <si>
    <t>Accountant, legal, etc.</t>
  </si>
  <si>
    <t>Travel / vehicle</t>
  </si>
  <si>
    <t>Materials / COGS</t>
  </si>
  <si>
    <t>Loan repayments</t>
  </si>
  <si>
    <t>Regular scheduled repayments</t>
  </si>
  <si>
    <t>Other operating</t>
  </si>
  <si>
    <t>Anything else recurring</t>
  </si>
  <si>
    <t>Total Weekly Expenses</t>
  </si>
  <si>
    <t>One-Off Items (Known Lumpy Cash Flows)</t>
  </si>
  <si>
    <t>Description</t>
  </si>
  <si>
    <t>Amount ($)</t>
  </si>
  <si>
    <t>Week # (1-13)</t>
  </si>
  <si>
    <t>Negative amounts = cash out (expenses). Positive amounts = cash in (revenue).</t>
  </si>
  <si>
    <t>Built by myCFO. Need help building this for real? mycfoagency.com</t>
  </si>
  <si>
    <t>13-Week Cashflow Forecast</t>
  </si>
  <si>
    <t>Week 1</t>
  </si>
  <si>
    <t>Week 2</t>
  </si>
  <si>
    <t>Week 3</t>
  </si>
  <si>
    <t>Week 4</t>
  </si>
  <si>
    <t>Week 5</t>
  </si>
  <si>
    <t>Week 6</t>
  </si>
  <si>
    <t>Week 7</t>
  </si>
  <si>
    <t>Week 8</t>
  </si>
  <si>
    <t>Week 9</t>
  </si>
  <si>
    <t>Week 10</t>
  </si>
  <si>
    <t>Week 11</t>
  </si>
  <si>
    <t>Week 12</t>
  </si>
  <si>
    <t>Week 13</t>
  </si>
  <si>
    <t>Week commencing</t>
  </si>
  <si>
    <t>Opening Cash Balance</t>
  </si>
  <si>
    <t>CASH IN</t>
  </si>
  <si>
    <t>One-off cash in</t>
  </si>
  <si>
    <t>Total Cash In</t>
  </si>
  <si>
    <t>CASH OUT</t>
  </si>
  <si>
    <t>One-off cash out</t>
  </si>
  <si>
    <t>Total Cash Out</t>
  </si>
  <si>
    <t>Net Cash Flow</t>
  </si>
  <si>
    <t>Closing Cash Balance</t>
  </si>
  <si>
    <t>Below threshold?</t>
  </si>
  <si>
    <t>Cashflow Dashboard</t>
  </si>
  <si>
    <t>Key Metrics</t>
  </si>
  <si>
    <t>Current Cash</t>
  </si>
  <si>
    <t>Lowest Cash Point</t>
  </si>
  <si>
    <t>Highest Cash Point</t>
  </si>
  <si>
    <t>Avg Weekly Net Flow</t>
  </si>
  <si>
    <t>Weeks below threshold</t>
  </si>
  <si>
    <t>Cash runway (weeks)</t>
  </si>
  <si>
    <t>Cash Trajectory</t>
  </si>
  <si>
    <t>Week-by-Week Summary</t>
  </si>
  <si>
    <t>Week</t>
  </si>
  <si>
    <t>Closing Cash</t>
  </si>
  <si>
    <t>Net Flow</t>
  </si>
  <si>
    <t>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</si>
</sst>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
    <numFmt numFmtId="165" formatCode="dd/mm"/>
  </numFmts>
  <fonts count="16" x14ac:knownFonts="1">
    <font>
      <sz val="11"/>
      <color theme="1"/>
      <name val="Calibri"/>
      <family val="2"/>
      <charset val="1"/>
    </font>
    <font>
      <b/>
      <sz val="18"/>
      <color rgb="FFFFFFFF"/>
      <name val="Arial"/>
      <family val="2"/>
    </font>
    <font>
      <sz val="11"/>
      <color rgb="FFFFFFFF"/>
      <name val="Arial"/>
      <family val="2"/>
    </font>
    <font>
      <b/>
      <sz val="13"/>
      <color rgb="FF1B2A4A"/>
      <name val="Arial"/>
      <family val="2"/>
    </font>
    <font>
      <sz val="10"/>
      <color rgb="FF2C3E50"/>
      <name val="Arial"/>
      <family val="2"/>
    </font>
    <font>
      <sz val="10"/>
      <color rgb="FF0000FF"/>
      <name val="Arial"/>
      <family val="2"/>
    </font>
    <font>
      <sz val="9"/>
      <color rgb="FF7F8C8D"/>
      <name val="Arial"/>
      <family val="2"/>
    </font>
    <font>
      <b/>
      <sz val="10"/>
      <color rgb="FF2C3E50"/>
      <name val="Arial"/>
      <family val="2"/>
    </font>
    <font>
      <b/>
      <sz val="10"/>
      <color rgb="FF000000"/>
      <name val="Arial"/>
      <family val="2"/>
    </font>
    <font>
      <i/>
      <sz val="9"/>
      <color rgb="FF7F8C8D"/>
      <name val="Arial"/>
      <family val="2"/>
    </font>
    <font>
      <b/>
      <sz val="10"/>
      <color rgb="FFFFFFFF"/>
      <name val="Arial"/>
      <family val="2"/>
    </font>
    <font>
      <sz val="10"/>
      <color rgb="FF000000"/>
      <name val="Arial"/>
      <family val="2"/>
    </font>
    <font>
      <b/>
      <sz val="11"/>
      <color rgb="FF1B2A4A"/>
      <name val="Arial"/>
      <family val="2"/>
    </font>
    <font>
      <b/>
      <sz val="9"/>
      <color rgb="FFE74C3C"/>
      <name val="Arial"/>
      <family val="2"/>
    </font>
    <font>
      <b/>
      <sz val="14"/>
      <color rgb="FF1B2A4A"/>
      <name val="Arial"/>
      <family val="2"/>
    </font>
    <font>
      <b/>
      <sz val="14"/>
      <color rgb="FFE74C3C"/>
      <name val="Arial"/>
      <family val="2"/>
    </font>
  </fonts>
  <fills count="9">
    <fill>
      <patternFill patternType="none"/>
    </fill>
    <fill>
      <patternFill patternType="gray125"/>
    </fill>
    <fill>
      <patternFill patternType="solid">
        <fgColor rgb="FF1B2A4A"/>
        <bgColor rgb="FF2C3E50"/>
      </patternFill>
    </fill>
    <fill>
      <patternFill patternType="solid">
        <fgColor rgb="FF2E86AB"/>
        <bgColor rgb="FF008080"/>
      </patternFill>
    </fill>
    <fill>
      <patternFill patternType="solid">
        <fgColor rgb="FFFFF9C4"/>
        <bgColor rgb="FFFFF3E0"/>
      </patternFill>
    </fill>
    <fill>
      <patternFill patternType="solid">
        <fgColor rgb="FFE0E3EA"/>
        <bgColor rgb="FFD9D9D9"/>
      </patternFill>
    </fill>
    <fill>
      <patternFill patternType="solid">
        <fgColor rgb="FFF5F6FA"/>
        <bgColor rgb="FFFFFFFF"/>
      </patternFill>
    </fill>
    <fill>
      <patternFill patternType="solid">
        <fgColor rgb="FFE8F5E9"/>
        <bgColor rgb="FFF5F6FA"/>
      </patternFill>
    </fill>
    <fill>
      <patternFill patternType="solid">
        <fgColor rgb="FFFFEBEE"/>
        <bgColor rgb="FFFFF3E0"/>
      </patternFill>
    </fill>
  </fills>
  <borders count="2">
    <border>
      <left/>
      <right/>
      <top/>
      <bottom/>
      <diagonal/>
    </border>
    <border>
      <left style="thin">
        <color rgb="FFE0E3EA"/>
      </left>
      <right style="thin">
        <color rgb="FFE0E3EA"/>
      </right>
      <top style="thin">
        <color rgb="FFE0E3EA"/>
      </top>
      <bottom style="thin">
        <color rgb="FFE0E3EA"/>
      </bottom>
      <diagonal/>
    </border>
  </borders>
  <cellStyleXfs count="1">
    <xf numFmtId="0" fontId="0" fillId="0" borderId="0"/>
  </cellStyleXfs>
  <cellXfs count="43">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xf numFmtId="0" fontId="4" fillId="0" borderId="0" xfId="0" applyFont="1"/>
    <xf numFmtId="164" fontId="5" fillId="4" borderId="0" xfId="0" applyNumberFormat="1" applyFont="1" applyFill="1"/>
    <xf numFmtId="0" fontId="6" fillId="0" borderId="0" xfId="0" applyFont="1"/>
    <xf numFmtId="14" fontId="5" fillId="4" borderId="0" xfId="0" applyNumberFormat="1" applyFont="1" applyFill="1"/>
    <xf numFmtId="0" fontId="7" fillId="5" borderId="0" xfId="0" applyFont="1" applyFill="1"/>
    <xf numFmtId="0" fontId="7" fillId="6" borderId="0" xfId="0" applyFont="1" applyFill="1"/>
    <xf numFmtId="164" fontId="8" fillId="6" borderId="0" xfId="0" applyNumberFormat="1" applyFont="1" applyFill="1"/>
    <xf numFmtId="0" fontId="0" fillId="6" borderId="0" xfId="0" applyFill="1"/>
    <xf numFmtId="0" fontId="5" fillId="4" borderId="0" xfId="0" applyFont="1" applyFill="1"/>
    <xf numFmtId="1" fontId="5" fillId="4" borderId="0" xfId="0" applyNumberFormat="1" applyFont="1" applyFill="1"/>
    <xf numFmtId="0" fontId="9" fillId="0" borderId="0" xfId="0" applyFont="1"/>
    <xf numFmtId="0" fontId="10" fillId="3" borderId="0" xfId="0" applyFont="1" applyFill="1"/>
    <xf numFmtId="0" fontId="10" fillId="3" borderId="0" xfId="0" applyFont="1" applyFill="1" applyAlignment="1">
      <alignment horizontal="center" vertical="center"/>
    </xf>
    <xf numFmtId="165" fontId="4" fillId="6" borderId="0" xfId="0" applyNumberFormat="1" applyFont="1" applyFill="1" applyAlignment="1">
      <alignment horizontal="center" vertical="center"/>
    </xf>
    <xf numFmtId="0" fontId="7" fillId="6" borderId="1" xfId="0" applyFont="1" applyFill="1" applyBorder="1"/>
    <xf numFmtId="164" fontId="8" fillId="6" borderId="1" xfId="0" applyNumberFormat="1" applyFont="1" applyFill="1" applyBorder="1" applyAlignment="1">
      <alignment horizontal="right" vertical="center"/>
    </xf>
    <xf numFmtId="0" fontId="3" fillId="7" borderId="0" xfId="0" applyFont="1" applyFill="1"/>
    <xf numFmtId="0" fontId="0" fillId="7" borderId="0" xfId="0" applyFill="1"/>
    <xf numFmtId="164" fontId="11" fillId="0" borderId="1" xfId="0" applyNumberFormat="1" applyFont="1" applyBorder="1" applyAlignment="1">
      <alignment horizontal="right" vertical="center"/>
    </xf>
    <xf numFmtId="0" fontId="7" fillId="7" borderId="1" xfId="0" applyFont="1" applyFill="1" applyBorder="1"/>
    <xf numFmtId="164" fontId="8" fillId="7" borderId="1" xfId="0" applyNumberFormat="1" applyFont="1" applyFill="1" applyBorder="1" applyAlignment="1">
      <alignment horizontal="right" vertical="center"/>
    </xf>
    <xf numFmtId="0" fontId="3" fillId="8" borderId="0" xfId="0" applyFont="1" applyFill="1"/>
    <xf numFmtId="0" fontId="0" fillId="8" borderId="0" xfId="0" applyFill="1"/>
    <xf numFmtId="0" fontId="7" fillId="8" borderId="1" xfId="0" applyFont="1" applyFill="1" applyBorder="1"/>
    <xf numFmtId="164" fontId="8" fillId="8" borderId="1" xfId="0" applyNumberFormat="1" applyFont="1" applyFill="1" applyBorder="1" applyAlignment="1">
      <alignment horizontal="right" vertical="center"/>
    </xf>
    <xf numFmtId="0" fontId="7" fillId="0" borderId="1" xfId="0" applyFont="1" applyBorder="1"/>
    <xf numFmtId="164" fontId="8" fillId="0" borderId="1" xfId="0" applyNumberFormat="1" applyFont="1" applyBorder="1" applyAlignment="1">
      <alignment horizontal="right" vertical="center"/>
    </xf>
    <xf numFmtId="0" fontId="12" fillId="6" borderId="1" xfId="0" applyFont="1" applyFill="1" applyBorder="1"/>
    <xf numFmtId="164" fontId="12" fillId="6" borderId="1" xfId="0" applyNumberFormat="1" applyFont="1" applyFill="1" applyBorder="1" applyAlignment="1">
      <alignment horizontal="right" vertical="center"/>
    </xf>
    <xf numFmtId="0" fontId="13" fillId="0" borderId="0" xfId="0" applyFont="1" applyAlignment="1">
      <alignment horizontal="center" vertical="center"/>
    </xf>
    <xf numFmtId="0" fontId="7" fillId="5" borderId="0" xfId="0" applyFont="1" applyFill="1" applyAlignment="1">
      <alignment horizontal="center" vertical="center"/>
    </xf>
    <xf numFmtId="164" fontId="14" fillId="6" borderId="0" xfId="0" applyNumberFormat="1" applyFont="1" applyFill="1" applyAlignment="1">
      <alignment horizontal="center" vertical="center"/>
    </xf>
    <xf numFmtId="0" fontId="7" fillId="0" borderId="0" xfId="0" applyFont="1"/>
    <xf numFmtId="0" fontId="15"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vertical="center"/>
    </xf>
    <xf numFmtId="0" fontId="11" fillId="0" borderId="1" xfId="0" applyFont="1" applyBorder="1" applyAlignment="1">
      <alignment horizontal="center" vertical="center"/>
    </xf>
  </cellXfs>
  <cellStyles count="1">
    <cellStyle name="Normal" xfId="0" builtinId="0"/>
  </cellStyles>
  <dxfs count="4">
    <dxf>
      <font>
        <color rgb="FF27AE60"/>
      </font>
      <fill>
        <patternFill>
          <bgColor rgb="FFE8F5E9"/>
        </patternFill>
      </fill>
    </dxf>
    <dxf>
      <font>
        <color rgb="FFF39C12"/>
      </font>
      <fill>
        <patternFill>
          <bgColor rgb="FFFFF3E0"/>
        </patternFill>
      </fill>
    </dxf>
    <dxf>
      <font>
        <b/>
        <color rgb="FFE74C3C"/>
      </font>
      <fill>
        <patternFill>
          <bgColor rgb="FFFFCDD2"/>
        </patternFill>
      </fill>
    </dxf>
    <dxf>
      <fill>
        <patternFill>
          <bgColor rgb="FFFFCDD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E86AB"/>
      <rgbColor rgb="FFFFEBEE"/>
      <rgbColor rgb="FF878787"/>
      <rgbColor rgb="FF9999FF"/>
      <rgbColor rgb="FF993366"/>
      <rgbColor rgb="FFFFF9C4"/>
      <rgbColor rgb="FFE8F5E9"/>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5F6FA"/>
      <rgbColor rgb="FFE0E3EA"/>
      <rgbColor rgb="FFFFF3E0"/>
      <rgbColor rgb="FF99CCFF"/>
      <rgbColor rgb="FFFF99CC"/>
      <rgbColor rgb="FFCC99FF"/>
      <rgbColor rgb="FFFFCDD2"/>
      <rgbColor rgb="FF3366FF"/>
      <rgbColor rgb="FF33CCCC"/>
      <rgbColor rgb="FF99CC00"/>
      <rgbColor rgb="FFFFCC00"/>
      <rgbColor rgb="FFF39C12"/>
      <rgbColor rgb="FFE74C3C"/>
      <rgbColor rgb="FF666699"/>
      <rgbColor rgb="FF7F8C8D"/>
      <rgbColor rgb="FF1B2A4A"/>
      <rgbColor rgb="FF27AE60"/>
      <rgbColor rgb="FF003300"/>
      <rgbColor rgb="FF333300"/>
      <rgbColor rgb="FF993300"/>
      <rgbColor rgb="FF993366"/>
      <rgbColor rgb="FF333399"/>
      <rgbColor rgb="FF2C3E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10"/>
  <c:chart>
    <c:title>
      <c:tx>
        <c:rich>
          <a:bodyPr rot="0"/>
          <a:lstStyle/>
          <a:p>
            <a:pPr>
              <a:defRPr sz="1300" b="0" u="none" strike="noStrike">
                <a:uFillTx/>
                <a:latin typeface="Arial"/>
              </a:defRPr>
            </a:pPr>
            <a:r>
              <a:rPr lang="en-NZ" sz="1800" b="1" u="none" strike="noStrike">
                <a:solidFill>
                  <a:srgbClr val="000000"/>
                </a:solidFill>
                <a:uFillTx/>
                <a:latin typeface="Calibri"/>
              </a:rPr>
              <a:t>13-Week Cash Position</a:t>
            </a:r>
          </a:p>
        </c:rich>
      </c:tx>
      <c:overlay val="0"/>
      <c:spPr>
        <a:noFill/>
        <a:ln w="0">
          <a:noFill/>
        </a:ln>
      </c:spPr>
    </c:title>
    <c:autoTitleDeleted val="0"/>
    <c:plotArea>
      <c:layout/>
      <c:lineChart>
        <c:grouping val="standard"/>
        <c:varyColors val="0"/>
        <c:ser>
          <c:idx val="0"/>
          <c:order val="0"/>
          <c:tx>
            <c:v>Closing Cash Balance</c:v>
          </c:tx>
          <c:spPr>
            <a:ln w="24840">
              <a:solidFill>
                <a:srgbClr val="2E86AB"/>
              </a:solidFill>
              <a:round/>
            </a:ln>
          </c:spPr>
          <c:marker>
            <c:symbol val="none"/>
          </c:marker>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24840">
                      <a:solidFill>
                        <a:srgbClr val="000000"/>
                      </a:solidFill>
                    </a:ln>
                  </c:spPr>
                </c15:leaderLines>
              </c:ext>
            </c:extLst>
          </c:dLbls>
          <c:cat>
            <c:strRef>
              <c:f>Forecast!$C$3:$O$3</c:f>
              <c:strCache>
                <c:ptCount val="13"/>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strCache>
            </c:strRef>
          </c:cat>
          <c:val>
            <c:numRef>
              <c:f>Forecast!$C$31:$O$31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1"/>
          <c:extLst>
            <c:ext xmlns:c16="http://schemas.microsoft.com/office/drawing/2014/chart" uri="{C3380CC4-5D6E-409C-BE32-E72D297353CC}">
              <c16:uniqueId val="{00000000-87B4-2E4A-9F91-F80EFD015E1A}"/>
            </c:ext>
          </c:extLst>
        </c:ser>
        <c:dLbls>
          <c:showLegendKey val="0"/>
          <c:showVal val="0"/>
          <c:showCatName val="0"/>
          <c:showSerName val="0"/>
          <c:showPercent val="0"/>
          <c:showBubbleSize val="0"/>
        </c:dLbls>
        <c:hiLowLines>
          <c:spPr>
            <a:ln w="0">
              <a:noFill/>
            </a:ln>
          </c:spPr>
        </c:hiLowLines>
        <c:smooth val="0"/>
        <c:axId val="41707324"/>
        <c:axId val="44333095"/>
      </c:lineChart>
      <c:catAx>
        <c:axId val="41707324"/>
        <c:scaling>
          <c:orientation val="minMax"/>
        </c:scaling>
        <c:delete val="0"/>
        <c:axPos val="b"/>
        <c:title>
          <c:tx>
            <c:rich>
              <a:bodyPr rot="0"/>
              <a:lstStyle/>
              <a:p>
                <a:pPr>
                  <a:defRPr sz="1300" b="0" u="none" strike="noStrike">
                    <a:uFillTx/>
                    <a:latin typeface="Arial"/>
                  </a:defRPr>
                </a:pPr>
                <a:r>
                  <a:rPr lang="en-NZ" sz="1000" b="1" u="none" strike="noStrike">
                    <a:solidFill>
                      <a:srgbClr val="000000"/>
                    </a:solidFill>
                    <a:uFillTx/>
                    <a:latin typeface="Calibri"/>
                  </a:rPr>
                  <a:t>Week</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44333095"/>
        <c:crosses val="autoZero"/>
        <c:auto val="1"/>
        <c:lblAlgn val="ctr"/>
        <c:lblOffset val="100"/>
        <c:noMultiLvlLbl val="0"/>
      </c:catAx>
      <c:valAx>
        <c:axId val="44333095"/>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NZ" sz="1000" b="1" u="none" strike="noStrike">
                    <a:solidFill>
                      <a:srgbClr val="000000"/>
                    </a:solidFill>
                    <a:uFillTx/>
                    <a:latin typeface="Calibri"/>
                  </a:rPr>
                  <a:t>Cash ($)</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41707324"/>
        <c:crosses val="autoZero"/>
        <c:crossBetween val="between"/>
      </c:valAx>
      <c:spPr>
        <a:solidFill>
          <a:srgbClr val="FFFFFF"/>
        </a:solidFill>
        <a:ln w="0">
          <a:noFill/>
        </a:ln>
      </c:spPr>
    </c:plotArea>
    <c:legend>
      <c:legendPos val="b"/>
      <c:overlay val="0"/>
      <c:spPr>
        <a:noFill/>
        <a:ln w="0">
          <a:noFill/>
        </a:ln>
      </c:spPr>
      <c:txPr>
        <a:bodyPr/>
        <a:lstStyle/>
        <a:p>
          <a:pPr>
            <a:defRPr sz="1000" b="0" u="none" strike="noStrike">
              <a:solidFill>
                <a:srgbClr val="000000"/>
              </a:solidFill>
              <a:uFillTx/>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10</xdr:row>
      <xdr:rowOff>12700</xdr:rowOff>
    </xdr:from>
    <xdr:to>
      <xdr:col>11</xdr:col>
      <xdr:colOff>635800</xdr:colOff>
      <xdr:row>36</xdr:row>
      <xdr:rowOff>110100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2A4A"/>
  </sheetPr>
  <dimension ref="A1:B36"/>
  <sheetViews>
    <sheetView topLeftCell="A7" zoomScale="140" zoomScaleNormal="140" workbookViewId="0">
      <selection sqref="A1:B1"/>
    </sheetView>
  </sheetViews>
  <sheetFormatPr baseColWidth="10" defaultColWidth="8.6640625" defaultRowHeight="15" x14ac:dyDescent="0.2"/>
  <cols>
    <col min="1" max="1" width="3" customWidth="1"/>
    <col min="2" max="2" width="80" customWidth="1"/>
  </cols>
  <sheetData>
    <row r="1" spans="1:2" ht="49.5" customHeight="1" x14ac:dyDescent="0.2">
      <c r="A1" s="2" t="s">
        <v>0</v>
      </c>
      <c r="B1" s="2"/>
    </row>
    <row r="2" spans="1:2" ht="30" customHeight="1" x14ac:dyDescent="0.2">
      <c r="A2" s="1" t="s">
        <v>1</v>
      </c>
      <c r="B2" s="1"/>
    </row>
    <row r="4" spans="1:2" ht="18" x14ac:dyDescent="0.2">
      <c r="B4" s="3" t="s">
        <v>2</v>
      </c>
    </row>
    <row r="5" spans="1:2" x14ac:dyDescent="0.2">
      <c r="B5" s="4"/>
    </row>
    <row r="6" spans="1:2" x14ac:dyDescent="0.2">
      <c r="B6" s="4" t="s">
        <v>3</v>
      </c>
    </row>
    <row r="7" spans="1:2" x14ac:dyDescent="0.2">
      <c r="B7" s="4" t="s">
        <v>4</v>
      </c>
    </row>
    <row r="8" spans="1:2" x14ac:dyDescent="0.2">
      <c r="B8" s="4" t="s">
        <v>5</v>
      </c>
    </row>
    <row r="9" spans="1:2" x14ac:dyDescent="0.2">
      <c r="B9" s="4" t="s">
        <v>6</v>
      </c>
    </row>
    <row r="10" spans="1:2" x14ac:dyDescent="0.2">
      <c r="B10" s="4" t="s">
        <v>7</v>
      </c>
    </row>
    <row r="11" spans="1:2" x14ac:dyDescent="0.2">
      <c r="B11" s="4" t="s">
        <v>8</v>
      </c>
    </row>
    <row r="12" spans="1:2" x14ac:dyDescent="0.2">
      <c r="B12" s="4"/>
    </row>
    <row r="13" spans="1:2" ht="18" x14ac:dyDescent="0.2">
      <c r="B13" s="3" t="s">
        <v>9</v>
      </c>
    </row>
    <row r="14" spans="1:2" x14ac:dyDescent="0.2">
      <c r="B14" s="4"/>
    </row>
    <row r="15" spans="1:2" x14ac:dyDescent="0.2">
      <c r="B15" s="4" t="s">
        <v>10</v>
      </c>
    </row>
    <row r="16" spans="1:2" x14ac:dyDescent="0.2">
      <c r="B16" s="4" t="s">
        <v>11</v>
      </c>
    </row>
    <row r="17" spans="2:2" x14ac:dyDescent="0.2">
      <c r="B17" s="4" t="s">
        <v>12</v>
      </c>
    </row>
    <row r="18" spans="2:2" x14ac:dyDescent="0.2">
      <c r="B18" s="4"/>
    </row>
    <row r="19" spans="2:2" ht="18" x14ac:dyDescent="0.2">
      <c r="B19" s="3" t="s">
        <v>13</v>
      </c>
    </row>
    <row r="20" spans="2:2" x14ac:dyDescent="0.2">
      <c r="B20" s="4"/>
    </row>
    <row r="21" spans="2:2" x14ac:dyDescent="0.2">
      <c r="B21" s="4" t="s">
        <v>14</v>
      </c>
    </row>
    <row r="22" spans="2:2" x14ac:dyDescent="0.2">
      <c r="B22" s="4" t="s">
        <v>15</v>
      </c>
    </row>
    <row r="23" spans="2:2" x14ac:dyDescent="0.2">
      <c r="B23" s="4" t="s">
        <v>16</v>
      </c>
    </row>
    <row r="24" spans="2:2" x14ac:dyDescent="0.2">
      <c r="B24" s="4"/>
    </row>
    <row r="25" spans="2:2" ht="18" x14ac:dyDescent="0.2">
      <c r="B25" s="3" t="s">
        <v>17</v>
      </c>
    </row>
    <row r="26" spans="2:2" x14ac:dyDescent="0.2">
      <c r="B26" s="4"/>
    </row>
    <row r="27" spans="2:2" ht="42" x14ac:dyDescent="0.2">
      <c r="B27" s="4" t="s">
        <v>18</v>
      </c>
    </row>
    <row r="28" spans="2:2" x14ac:dyDescent="0.2">
      <c r="B28" s="4"/>
    </row>
    <row r="29" spans="2:2" ht="18" x14ac:dyDescent="0.2">
      <c r="B29" s="3" t="s">
        <v>19</v>
      </c>
    </row>
    <row r="30" spans="2:2" x14ac:dyDescent="0.2">
      <c r="B30" s="4"/>
    </row>
    <row r="31" spans="2:2" ht="42" x14ac:dyDescent="0.2">
      <c r="B31" s="4" t="s">
        <v>20</v>
      </c>
    </row>
    <row r="32" spans="2:2" x14ac:dyDescent="0.2">
      <c r="B32" s="4"/>
    </row>
    <row r="33" spans="2:2" x14ac:dyDescent="0.2">
      <c r="B33" s="4" t="s">
        <v>21</v>
      </c>
    </row>
    <row r="34" spans="2:2" x14ac:dyDescent="0.2">
      <c r="B34" s="4"/>
    </row>
    <row r="35" spans="2:2" x14ac:dyDescent="0.2">
      <c r="B35" s="4" t="s">
        <v>22</v>
      </c>
    </row>
    <row r="36" spans="2:2" x14ac:dyDescent="0.2">
      <c r="B36" s="4" t="s">
        <v>23</v>
      </c>
    </row>
  </sheetData>
  <mergeCells count="2">
    <mergeCell ref="A1:B1"/>
    <mergeCell ref="A2:B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86AB"/>
  </sheetPr>
  <dimension ref="A1:D45"/>
  <sheetViews>
    <sheetView zoomScaleNormal="100" workbookViewId="0">
      <selection activeCell="C5" sqref="C5"/>
    </sheetView>
  </sheetViews>
  <sheetFormatPr baseColWidth="10" defaultColWidth="8.6640625" defaultRowHeight="15" x14ac:dyDescent="0.2"/>
  <cols>
    <col min="1" max="1" width="3" customWidth="1"/>
    <col min="2" max="2" width="40" customWidth="1"/>
    <col min="3" max="3" width="20" customWidth="1"/>
    <col min="4" max="4" width="30" customWidth="1"/>
  </cols>
  <sheetData>
    <row r="1" spans="1:4" ht="45" customHeight="1" x14ac:dyDescent="0.2">
      <c r="A1" s="2" t="s">
        <v>24</v>
      </c>
      <c r="B1" s="2"/>
      <c r="C1" s="2"/>
      <c r="D1" s="2"/>
    </row>
    <row r="2" spans="1:4" x14ac:dyDescent="0.2">
      <c r="A2" s="1" t="s">
        <v>25</v>
      </c>
      <c r="B2" s="1"/>
      <c r="C2" s="1"/>
      <c r="D2" s="1"/>
    </row>
    <row r="4" spans="1:4" ht="17" x14ac:dyDescent="0.2">
      <c r="B4" s="5" t="s">
        <v>26</v>
      </c>
    </row>
    <row r="5" spans="1:4" x14ac:dyDescent="0.2">
      <c r="B5" s="6" t="s">
        <v>27</v>
      </c>
      <c r="C5" s="7">
        <v>0</v>
      </c>
      <c r="D5" s="8" t="s">
        <v>28</v>
      </c>
    </row>
    <row r="6" spans="1:4" x14ac:dyDescent="0.2">
      <c r="B6" s="6" t="s">
        <v>29</v>
      </c>
      <c r="C6" s="7">
        <v>0</v>
      </c>
      <c r="D6" s="8" t="s">
        <v>30</v>
      </c>
    </row>
    <row r="7" spans="1:4" x14ac:dyDescent="0.2">
      <c r="B7" s="6" t="s">
        <v>31</v>
      </c>
      <c r="C7" s="9"/>
      <c r="D7" s="8" t="s">
        <v>32</v>
      </c>
    </row>
    <row r="9" spans="1:4" ht="17" x14ac:dyDescent="0.2">
      <c r="B9" s="5" t="s">
        <v>33</v>
      </c>
    </row>
    <row r="10" spans="1:4" x14ac:dyDescent="0.2">
      <c r="B10" s="10" t="s">
        <v>34</v>
      </c>
      <c r="C10" s="10" t="s">
        <v>35</v>
      </c>
      <c r="D10" s="10" t="s">
        <v>36</v>
      </c>
    </row>
    <row r="11" spans="1:4" x14ac:dyDescent="0.2">
      <c r="B11" s="6" t="s">
        <v>37</v>
      </c>
      <c r="C11" s="7">
        <v>0</v>
      </c>
      <c r="D11" s="8" t="s">
        <v>38</v>
      </c>
    </row>
    <row r="12" spans="1:4" x14ac:dyDescent="0.2">
      <c r="B12" s="6" t="s">
        <v>39</v>
      </c>
      <c r="C12" s="7">
        <v>0</v>
      </c>
      <c r="D12" s="8" t="s">
        <v>40</v>
      </c>
    </row>
    <row r="13" spans="1:4" x14ac:dyDescent="0.2">
      <c r="B13" s="6" t="s">
        <v>41</v>
      </c>
      <c r="C13" s="7">
        <v>0</v>
      </c>
      <c r="D13" s="8" t="s">
        <v>42</v>
      </c>
    </row>
    <row r="14" spans="1:4" x14ac:dyDescent="0.2">
      <c r="B14" s="6" t="s">
        <v>43</v>
      </c>
      <c r="C14" s="7">
        <v>0</v>
      </c>
      <c r="D14" s="8"/>
    </row>
    <row r="15" spans="1:4" x14ac:dyDescent="0.2">
      <c r="B15" s="6" t="s">
        <v>44</v>
      </c>
      <c r="C15" s="7">
        <v>0</v>
      </c>
      <c r="D15" s="8"/>
    </row>
    <row r="16" spans="1:4" x14ac:dyDescent="0.2">
      <c r="B16" s="11" t="s">
        <v>45</v>
      </c>
      <c r="C16" s="12">
        <f>SUM(C11:C15)</f>
        <v>0</v>
      </c>
      <c r="D16" s="13"/>
    </row>
    <row r="18" spans="2:4" ht="17" x14ac:dyDescent="0.2">
      <c r="B18" s="5" t="s">
        <v>46</v>
      </c>
    </row>
    <row r="19" spans="2:4" x14ac:dyDescent="0.2">
      <c r="B19" s="10" t="s">
        <v>34</v>
      </c>
      <c r="C19" s="10" t="s">
        <v>35</v>
      </c>
      <c r="D19" s="10" t="s">
        <v>36</v>
      </c>
    </row>
    <row r="20" spans="2:4" x14ac:dyDescent="0.2">
      <c r="B20" s="6" t="s">
        <v>47</v>
      </c>
      <c r="C20" s="7">
        <v>0</v>
      </c>
      <c r="D20" s="8" t="s">
        <v>48</v>
      </c>
    </row>
    <row r="21" spans="2:4" x14ac:dyDescent="0.2">
      <c r="B21" s="6" t="s">
        <v>49</v>
      </c>
      <c r="C21" s="7">
        <v>0</v>
      </c>
      <c r="D21" s="8"/>
    </row>
    <row r="22" spans="2:4" x14ac:dyDescent="0.2">
      <c r="B22" s="6" t="s">
        <v>50</v>
      </c>
      <c r="C22" s="7">
        <v>0</v>
      </c>
      <c r="D22" s="8"/>
    </row>
    <row r="23" spans="2:4" x14ac:dyDescent="0.2">
      <c r="B23" s="6" t="s">
        <v>51</v>
      </c>
      <c r="C23" s="7">
        <v>0</v>
      </c>
      <c r="D23" s="8"/>
    </row>
    <row r="24" spans="2:4" x14ac:dyDescent="0.2">
      <c r="B24" s="6" t="s">
        <v>52</v>
      </c>
      <c r="C24" s="7">
        <v>0</v>
      </c>
      <c r="D24" s="8"/>
    </row>
    <row r="25" spans="2:4" x14ac:dyDescent="0.2">
      <c r="B25" s="6" t="s">
        <v>53</v>
      </c>
      <c r="C25" s="7">
        <v>0</v>
      </c>
      <c r="D25" s="8" t="s">
        <v>54</v>
      </c>
    </row>
    <row r="26" spans="2:4" x14ac:dyDescent="0.2">
      <c r="B26" s="6" t="s">
        <v>55</v>
      </c>
      <c r="C26" s="7">
        <v>0</v>
      </c>
      <c r="D26" s="8"/>
    </row>
    <row r="27" spans="2:4" x14ac:dyDescent="0.2">
      <c r="B27" s="6" t="s">
        <v>56</v>
      </c>
      <c r="C27" s="7">
        <v>0</v>
      </c>
      <c r="D27" s="8"/>
    </row>
    <row r="28" spans="2:4" x14ac:dyDescent="0.2">
      <c r="B28" s="6" t="s">
        <v>57</v>
      </c>
      <c r="C28" s="7">
        <v>0</v>
      </c>
      <c r="D28" s="8" t="s">
        <v>58</v>
      </c>
    </row>
    <row r="29" spans="2:4" x14ac:dyDescent="0.2">
      <c r="B29" s="6" t="s">
        <v>59</v>
      </c>
      <c r="C29" s="7">
        <v>0</v>
      </c>
      <c r="D29" s="8" t="s">
        <v>60</v>
      </c>
    </row>
    <row r="30" spans="2:4" x14ac:dyDescent="0.2">
      <c r="B30" s="11" t="s">
        <v>61</v>
      </c>
      <c r="C30" s="12">
        <f>SUM(C20:C29)</f>
        <v>0</v>
      </c>
      <c r="D30" s="13"/>
    </row>
    <row r="32" spans="2:4" ht="17" x14ac:dyDescent="0.2">
      <c r="B32" s="5" t="s">
        <v>62</v>
      </c>
    </row>
    <row r="33" spans="2:4" x14ac:dyDescent="0.2">
      <c r="B33" s="10" t="s">
        <v>63</v>
      </c>
      <c r="C33" s="10" t="s">
        <v>64</v>
      </c>
      <c r="D33" s="10" t="s">
        <v>65</v>
      </c>
    </row>
    <row r="34" spans="2:4" x14ac:dyDescent="0.2">
      <c r="B34" s="14"/>
      <c r="C34" s="7">
        <v>0</v>
      </c>
      <c r="D34" s="15"/>
    </row>
    <row r="35" spans="2:4" x14ac:dyDescent="0.2">
      <c r="B35" s="14"/>
      <c r="C35" s="7">
        <v>0</v>
      </c>
      <c r="D35" s="15"/>
    </row>
    <row r="36" spans="2:4" x14ac:dyDescent="0.2">
      <c r="B36" s="14"/>
      <c r="C36" s="7">
        <v>0</v>
      </c>
      <c r="D36" s="15"/>
    </row>
    <row r="37" spans="2:4" x14ac:dyDescent="0.2">
      <c r="B37" s="14"/>
      <c r="C37" s="7">
        <v>0</v>
      </c>
      <c r="D37" s="15"/>
    </row>
    <row r="38" spans="2:4" x14ac:dyDescent="0.2">
      <c r="B38" s="14"/>
      <c r="C38" s="7">
        <v>0</v>
      </c>
      <c r="D38" s="15"/>
    </row>
    <row r="39" spans="2:4" x14ac:dyDescent="0.2">
      <c r="B39" s="14"/>
      <c r="C39" s="7">
        <v>0</v>
      </c>
      <c r="D39" s="15"/>
    </row>
    <row r="40" spans="2:4" x14ac:dyDescent="0.2">
      <c r="B40" s="14"/>
      <c r="C40" s="7">
        <v>0</v>
      </c>
      <c r="D40" s="15"/>
    </row>
    <row r="41" spans="2:4" x14ac:dyDescent="0.2">
      <c r="B41" s="14"/>
      <c r="C41" s="7">
        <v>0</v>
      </c>
      <c r="D41" s="15"/>
    </row>
    <row r="43" spans="2:4" x14ac:dyDescent="0.2">
      <c r="B43" s="8" t="s">
        <v>66</v>
      </c>
    </row>
    <row r="45" spans="2:4" x14ac:dyDescent="0.2">
      <c r="B45" s="16" t="s">
        <v>67</v>
      </c>
    </row>
  </sheetData>
  <mergeCells count="2">
    <mergeCell ref="A1:D1"/>
    <mergeCell ref="A2:D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7AE60"/>
  </sheetPr>
  <dimension ref="A1:O34"/>
  <sheetViews>
    <sheetView zoomScaleNormal="100" workbookViewId="0">
      <selection sqref="A1:O1"/>
    </sheetView>
  </sheetViews>
  <sheetFormatPr baseColWidth="10" defaultColWidth="8.6640625" defaultRowHeight="15" x14ac:dyDescent="0.2"/>
  <cols>
    <col min="1" max="1" width="3" customWidth="1"/>
    <col min="2" max="2" width="30" customWidth="1"/>
    <col min="3" max="15" width="14" customWidth="1"/>
  </cols>
  <sheetData>
    <row r="1" spans="1:15" ht="45" customHeight="1" x14ac:dyDescent="0.2">
      <c r="A1" s="2" t="s">
        <v>68</v>
      </c>
      <c r="B1" s="2"/>
      <c r="C1" s="2"/>
      <c r="D1" s="2"/>
      <c r="E1" s="2"/>
      <c r="F1" s="2"/>
      <c r="G1" s="2"/>
      <c r="H1" s="2"/>
      <c r="I1" s="2"/>
      <c r="J1" s="2"/>
      <c r="K1" s="2"/>
      <c r="L1" s="2"/>
      <c r="M1" s="2"/>
      <c r="N1" s="2"/>
      <c r="O1" s="2"/>
    </row>
    <row r="3" spans="1:15" x14ac:dyDescent="0.2">
      <c r="B3" s="17"/>
      <c r="C3" s="18" t="s">
        <v>69</v>
      </c>
      <c r="D3" s="18" t="s">
        <v>70</v>
      </c>
      <c r="E3" s="18" t="s">
        <v>71</v>
      </c>
      <c r="F3" s="18" t="s">
        <v>72</v>
      </c>
      <c r="G3" s="18" t="s">
        <v>73</v>
      </c>
      <c r="H3" s="18" t="s">
        <v>74</v>
      </c>
      <c r="I3" s="18" t="s">
        <v>75</v>
      </c>
      <c r="J3" s="18" t="s">
        <v>76</v>
      </c>
      <c r="K3" s="18" t="s">
        <v>77</v>
      </c>
      <c r="L3" s="18" t="s">
        <v>78</v>
      </c>
      <c r="M3" s="18" t="s">
        <v>79</v>
      </c>
      <c r="N3" s="18" t="s">
        <v>80</v>
      </c>
      <c r="O3" s="18" t="s">
        <v>81</v>
      </c>
    </row>
    <row r="4" spans="1:15" x14ac:dyDescent="0.2">
      <c r="B4" s="11" t="s">
        <v>82</v>
      </c>
      <c r="C4" s="19">
        <f>Setup!C7</f>
        <v>0</v>
      </c>
      <c r="D4" s="19">
        <f t="shared" ref="D4:O4" si="0">C4+7</f>
        <v>7</v>
      </c>
      <c r="E4" s="19">
        <f t="shared" si="0"/>
        <v>14</v>
      </c>
      <c r="F4" s="19">
        <f t="shared" si="0"/>
        <v>21</v>
      </c>
      <c r="G4" s="19">
        <f t="shared" si="0"/>
        <v>28</v>
      </c>
      <c r="H4" s="19">
        <f t="shared" si="0"/>
        <v>35</v>
      </c>
      <c r="I4" s="19">
        <f t="shared" si="0"/>
        <v>42</v>
      </c>
      <c r="J4" s="19">
        <f t="shared" si="0"/>
        <v>49</v>
      </c>
      <c r="K4" s="19">
        <f t="shared" si="0"/>
        <v>56</v>
      </c>
      <c r="L4" s="19">
        <f t="shared" si="0"/>
        <v>63</v>
      </c>
      <c r="M4" s="19">
        <f t="shared" si="0"/>
        <v>70</v>
      </c>
      <c r="N4" s="19">
        <f t="shared" si="0"/>
        <v>77</v>
      </c>
      <c r="O4" s="19">
        <f t="shared" si="0"/>
        <v>84</v>
      </c>
    </row>
    <row r="6" spans="1:15" x14ac:dyDescent="0.2">
      <c r="B6" s="20" t="s">
        <v>83</v>
      </c>
      <c r="C6" s="21">
        <f>Setup!C5</f>
        <v>0</v>
      </c>
      <c r="D6" s="21">
        <f t="shared" ref="D6:O6" si="1">C31</f>
        <v>0</v>
      </c>
      <c r="E6" s="21">
        <f t="shared" si="1"/>
        <v>0</v>
      </c>
      <c r="F6" s="21">
        <f t="shared" si="1"/>
        <v>0</v>
      </c>
      <c r="G6" s="21">
        <f t="shared" si="1"/>
        <v>0</v>
      </c>
      <c r="H6" s="21">
        <f t="shared" si="1"/>
        <v>0</v>
      </c>
      <c r="I6" s="21">
        <f t="shared" si="1"/>
        <v>0</v>
      </c>
      <c r="J6" s="21">
        <f t="shared" si="1"/>
        <v>0</v>
      </c>
      <c r="K6" s="21">
        <f t="shared" si="1"/>
        <v>0</v>
      </c>
      <c r="L6" s="21">
        <f t="shared" si="1"/>
        <v>0</v>
      </c>
      <c r="M6" s="21">
        <f t="shared" si="1"/>
        <v>0</v>
      </c>
      <c r="N6" s="21">
        <f t="shared" si="1"/>
        <v>0</v>
      </c>
      <c r="O6" s="21">
        <f t="shared" si="1"/>
        <v>0</v>
      </c>
    </row>
    <row r="8" spans="1:15" ht="17" x14ac:dyDescent="0.2">
      <c r="B8" s="22" t="s">
        <v>84</v>
      </c>
      <c r="C8" s="23"/>
      <c r="D8" s="23"/>
      <c r="E8" s="23"/>
      <c r="F8" s="23"/>
      <c r="G8" s="23"/>
      <c r="H8" s="23"/>
      <c r="I8" s="23"/>
      <c r="J8" s="23"/>
      <c r="K8" s="23"/>
      <c r="L8" s="23"/>
      <c r="M8" s="23"/>
      <c r="N8" s="23"/>
      <c r="O8" s="23"/>
    </row>
    <row r="9" spans="1:15" x14ac:dyDescent="0.2">
      <c r="B9" s="6" t="str">
        <f>Setup!B11</f>
        <v>Revenue Line 1</v>
      </c>
      <c r="C9" s="24">
        <f>Setup!C11</f>
        <v>0</v>
      </c>
      <c r="D9" s="24">
        <f>Setup!C11</f>
        <v>0</v>
      </c>
      <c r="E9" s="24">
        <f>Setup!C11</f>
        <v>0</v>
      </c>
      <c r="F9" s="24">
        <f>Setup!C11</f>
        <v>0</v>
      </c>
      <c r="G9" s="24">
        <f>Setup!C11</f>
        <v>0</v>
      </c>
      <c r="H9" s="24">
        <f>Setup!C11</f>
        <v>0</v>
      </c>
      <c r="I9" s="24">
        <f>Setup!C11</f>
        <v>0</v>
      </c>
      <c r="J9" s="24">
        <f>Setup!C11</f>
        <v>0</v>
      </c>
      <c r="K9" s="24">
        <f>Setup!C11</f>
        <v>0</v>
      </c>
      <c r="L9" s="24">
        <f>Setup!C11</f>
        <v>0</v>
      </c>
      <c r="M9" s="24">
        <f>Setup!C11</f>
        <v>0</v>
      </c>
      <c r="N9" s="24">
        <f>Setup!C11</f>
        <v>0</v>
      </c>
      <c r="O9" s="24">
        <f>Setup!C11</f>
        <v>0</v>
      </c>
    </row>
    <row r="10" spans="1:15" x14ac:dyDescent="0.2">
      <c r="B10" s="6" t="str">
        <f>Setup!B12</f>
        <v>Revenue Line 2</v>
      </c>
      <c r="C10" s="24">
        <f>Setup!C12</f>
        <v>0</v>
      </c>
      <c r="D10" s="24">
        <f>Setup!C12</f>
        <v>0</v>
      </c>
      <c r="E10" s="24">
        <f>Setup!C12</f>
        <v>0</v>
      </c>
      <c r="F10" s="24">
        <f>Setup!C12</f>
        <v>0</v>
      </c>
      <c r="G10" s="24">
        <f>Setup!C12</f>
        <v>0</v>
      </c>
      <c r="H10" s="24">
        <f>Setup!C12</f>
        <v>0</v>
      </c>
      <c r="I10" s="24">
        <f>Setup!C12</f>
        <v>0</v>
      </c>
      <c r="J10" s="24">
        <f>Setup!C12</f>
        <v>0</v>
      </c>
      <c r="K10" s="24">
        <f>Setup!C12</f>
        <v>0</v>
      </c>
      <c r="L10" s="24">
        <f>Setup!C12</f>
        <v>0</v>
      </c>
      <c r="M10" s="24">
        <f>Setup!C12</f>
        <v>0</v>
      </c>
      <c r="N10" s="24">
        <f>Setup!C12</f>
        <v>0</v>
      </c>
      <c r="O10" s="24">
        <f>Setup!C12</f>
        <v>0</v>
      </c>
    </row>
    <row r="11" spans="1:15" x14ac:dyDescent="0.2">
      <c r="B11" s="6" t="str">
        <f>Setup!B13</f>
        <v>Revenue Line 3</v>
      </c>
      <c r="C11" s="24">
        <f>Setup!C13</f>
        <v>0</v>
      </c>
      <c r="D11" s="24">
        <f>Setup!C13</f>
        <v>0</v>
      </c>
      <c r="E11" s="24">
        <f>Setup!C13</f>
        <v>0</v>
      </c>
      <c r="F11" s="24">
        <f>Setup!C13</f>
        <v>0</v>
      </c>
      <c r="G11" s="24">
        <f>Setup!C13</f>
        <v>0</v>
      </c>
      <c r="H11" s="24">
        <f>Setup!C13</f>
        <v>0</v>
      </c>
      <c r="I11" s="24">
        <f>Setup!C13</f>
        <v>0</v>
      </c>
      <c r="J11" s="24">
        <f>Setup!C13</f>
        <v>0</v>
      </c>
      <c r="K11" s="24">
        <f>Setup!C13</f>
        <v>0</v>
      </c>
      <c r="L11" s="24">
        <f>Setup!C13</f>
        <v>0</v>
      </c>
      <c r="M11" s="24">
        <f>Setup!C13</f>
        <v>0</v>
      </c>
      <c r="N11" s="24">
        <f>Setup!C13</f>
        <v>0</v>
      </c>
      <c r="O11" s="24">
        <f>Setup!C13</f>
        <v>0</v>
      </c>
    </row>
    <row r="12" spans="1:15" x14ac:dyDescent="0.2">
      <c r="B12" s="6" t="str">
        <f>Setup!B14</f>
        <v>Revenue Line 4</v>
      </c>
      <c r="C12" s="24">
        <f>Setup!C14</f>
        <v>0</v>
      </c>
      <c r="D12" s="24">
        <f>Setup!C14</f>
        <v>0</v>
      </c>
      <c r="E12" s="24">
        <f>Setup!C14</f>
        <v>0</v>
      </c>
      <c r="F12" s="24">
        <f>Setup!C14</f>
        <v>0</v>
      </c>
      <c r="G12" s="24">
        <f>Setup!C14</f>
        <v>0</v>
      </c>
      <c r="H12" s="24">
        <f>Setup!C14</f>
        <v>0</v>
      </c>
      <c r="I12" s="24">
        <f>Setup!C14</f>
        <v>0</v>
      </c>
      <c r="J12" s="24">
        <f>Setup!C14</f>
        <v>0</v>
      </c>
      <c r="K12" s="24">
        <f>Setup!C14</f>
        <v>0</v>
      </c>
      <c r="L12" s="24">
        <f>Setup!C14</f>
        <v>0</v>
      </c>
      <c r="M12" s="24">
        <f>Setup!C14</f>
        <v>0</v>
      </c>
      <c r="N12" s="24">
        <f>Setup!C14</f>
        <v>0</v>
      </c>
      <c r="O12" s="24">
        <f>Setup!C14</f>
        <v>0</v>
      </c>
    </row>
    <row r="13" spans="1:15" x14ac:dyDescent="0.2">
      <c r="B13" s="6" t="str">
        <f>Setup!B15</f>
        <v>Revenue Line 5</v>
      </c>
      <c r="C13" s="24">
        <f>Setup!C15</f>
        <v>0</v>
      </c>
      <c r="D13" s="24">
        <f>Setup!C15</f>
        <v>0</v>
      </c>
      <c r="E13" s="24">
        <f>Setup!C15</f>
        <v>0</v>
      </c>
      <c r="F13" s="24">
        <f>Setup!C15</f>
        <v>0</v>
      </c>
      <c r="G13" s="24">
        <f>Setup!C15</f>
        <v>0</v>
      </c>
      <c r="H13" s="24">
        <f>Setup!C15</f>
        <v>0</v>
      </c>
      <c r="I13" s="24">
        <f>Setup!C15</f>
        <v>0</v>
      </c>
      <c r="J13" s="24">
        <f>Setup!C15</f>
        <v>0</v>
      </c>
      <c r="K13" s="24">
        <f>Setup!C15</f>
        <v>0</v>
      </c>
      <c r="L13" s="24">
        <f>Setup!C15</f>
        <v>0</v>
      </c>
      <c r="M13" s="24">
        <f>Setup!C15</f>
        <v>0</v>
      </c>
      <c r="N13" s="24">
        <f>Setup!C15</f>
        <v>0</v>
      </c>
      <c r="O13" s="24">
        <f>Setup!C15</f>
        <v>0</v>
      </c>
    </row>
    <row r="14" spans="1:15" x14ac:dyDescent="0.2">
      <c r="B14" s="6" t="s">
        <v>85</v>
      </c>
      <c r="C14" s="24">
        <f>SUMPRODUCT((Setup!D34:D41=1)*(Setup!C34:C41&gt;0)*Setup!C34:C41)</f>
        <v>0</v>
      </c>
      <c r="D14" s="24">
        <f>SUMPRODUCT((Setup!D34:D41=2)*(Setup!C34:C41&gt;0)*Setup!C34:C41)</f>
        <v>0</v>
      </c>
      <c r="E14" s="24">
        <f>SUMPRODUCT((Setup!D34:D41=3)*(Setup!C34:C41&gt;0)*Setup!C34:C41)</f>
        <v>0</v>
      </c>
      <c r="F14" s="24">
        <f>SUMPRODUCT((Setup!D34:D41=4)*(Setup!C34:C41&gt;0)*Setup!C34:C41)</f>
        <v>0</v>
      </c>
      <c r="G14" s="24">
        <f>SUMPRODUCT((Setup!D34:D41=5)*(Setup!C34:C41&gt;0)*Setup!C34:C41)</f>
        <v>0</v>
      </c>
      <c r="H14" s="24">
        <f>SUMPRODUCT((Setup!D34:D41=6)*(Setup!C34:C41&gt;0)*Setup!C34:C41)</f>
        <v>0</v>
      </c>
      <c r="I14" s="24">
        <f>SUMPRODUCT((Setup!D34:D41=7)*(Setup!C34:C41&gt;0)*Setup!C34:C41)</f>
        <v>0</v>
      </c>
      <c r="J14" s="24">
        <f>SUMPRODUCT((Setup!D34:D41=8)*(Setup!C34:C41&gt;0)*Setup!C34:C41)</f>
        <v>0</v>
      </c>
      <c r="K14" s="24">
        <f>SUMPRODUCT((Setup!D34:D41=9)*(Setup!C34:C41&gt;0)*Setup!C34:C41)</f>
        <v>0</v>
      </c>
      <c r="L14" s="24">
        <f>SUMPRODUCT((Setup!D34:D41=10)*(Setup!C34:C41&gt;0)*Setup!C34:C41)</f>
        <v>0</v>
      </c>
      <c r="M14" s="24">
        <f>SUMPRODUCT((Setup!D34:D41=11)*(Setup!C34:C41&gt;0)*Setup!C34:C41)</f>
        <v>0</v>
      </c>
      <c r="N14" s="24">
        <f>SUMPRODUCT((Setup!D34:D41=12)*(Setup!C34:C41&gt;0)*Setup!C34:C41)</f>
        <v>0</v>
      </c>
      <c r="O14" s="24">
        <f>SUMPRODUCT((Setup!D34:D41=13)*(Setup!C34:C41&gt;0)*Setup!C34:C41)</f>
        <v>0</v>
      </c>
    </row>
    <row r="15" spans="1:15" x14ac:dyDescent="0.2">
      <c r="B15" s="25" t="s">
        <v>86</v>
      </c>
      <c r="C15" s="26">
        <f t="shared" ref="C15:O15" si="2">SUM(C9:C14)</f>
        <v>0</v>
      </c>
      <c r="D15" s="26">
        <f t="shared" si="2"/>
        <v>0</v>
      </c>
      <c r="E15" s="26">
        <f t="shared" si="2"/>
        <v>0</v>
      </c>
      <c r="F15" s="26">
        <f t="shared" si="2"/>
        <v>0</v>
      </c>
      <c r="G15" s="26">
        <f t="shared" si="2"/>
        <v>0</v>
      </c>
      <c r="H15" s="26">
        <f t="shared" si="2"/>
        <v>0</v>
      </c>
      <c r="I15" s="26">
        <f t="shared" si="2"/>
        <v>0</v>
      </c>
      <c r="J15" s="26">
        <f t="shared" si="2"/>
        <v>0</v>
      </c>
      <c r="K15" s="26">
        <f t="shared" si="2"/>
        <v>0</v>
      </c>
      <c r="L15" s="26">
        <f t="shared" si="2"/>
        <v>0</v>
      </c>
      <c r="M15" s="26">
        <f t="shared" si="2"/>
        <v>0</v>
      </c>
      <c r="N15" s="26">
        <f t="shared" si="2"/>
        <v>0</v>
      </c>
      <c r="O15" s="26">
        <f t="shared" si="2"/>
        <v>0</v>
      </c>
    </row>
    <row r="17" spans="2:15" ht="17" x14ac:dyDescent="0.2">
      <c r="B17" s="27" t="s">
        <v>87</v>
      </c>
      <c r="C17" s="28"/>
      <c r="D17" s="28"/>
      <c r="E17" s="28"/>
      <c r="F17" s="28"/>
      <c r="G17" s="28"/>
      <c r="H17" s="28"/>
      <c r="I17" s="28"/>
      <c r="J17" s="28"/>
      <c r="K17" s="28"/>
      <c r="L17" s="28"/>
      <c r="M17" s="28"/>
      <c r="N17" s="28"/>
      <c r="O17" s="28"/>
    </row>
    <row r="18" spans="2:15" x14ac:dyDescent="0.2">
      <c r="B18" s="6" t="str">
        <f>Setup!B20</f>
        <v>Salaries / wages</v>
      </c>
      <c r="C18" s="24">
        <f>Setup!C20</f>
        <v>0</v>
      </c>
      <c r="D18" s="24">
        <f>Setup!C20</f>
        <v>0</v>
      </c>
      <c r="E18" s="24">
        <f>Setup!C20</f>
        <v>0</v>
      </c>
      <c r="F18" s="24">
        <f>Setup!C20</f>
        <v>0</v>
      </c>
      <c r="G18" s="24">
        <f>Setup!C20</f>
        <v>0</v>
      </c>
      <c r="H18" s="24">
        <f>Setup!C20</f>
        <v>0</v>
      </c>
      <c r="I18" s="24">
        <f>Setup!C20</f>
        <v>0</v>
      </c>
      <c r="J18" s="24">
        <f>Setup!C20</f>
        <v>0</v>
      </c>
      <c r="K18" s="24">
        <f>Setup!C20</f>
        <v>0</v>
      </c>
      <c r="L18" s="24">
        <f>Setup!C20</f>
        <v>0</v>
      </c>
      <c r="M18" s="24">
        <f>Setup!C20</f>
        <v>0</v>
      </c>
      <c r="N18" s="24">
        <f>Setup!C20</f>
        <v>0</v>
      </c>
      <c r="O18" s="24">
        <f>Setup!C20</f>
        <v>0</v>
      </c>
    </row>
    <row r="19" spans="2:15" x14ac:dyDescent="0.2">
      <c r="B19" s="6" t="str">
        <f>Setup!B21</f>
        <v>Rent / premises</v>
      </c>
      <c r="C19" s="24">
        <f>Setup!C21</f>
        <v>0</v>
      </c>
      <c r="D19" s="24">
        <f>Setup!C21</f>
        <v>0</v>
      </c>
      <c r="E19" s="24">
        <f>Setup!C21</f>
        <v>0</v>
      </c>
      <c r="F19" s="24">
        <f>Setup!C21</f>
        <v>0</v>
      </c>
      <c r="G19" s="24">
        <f>Setup!C21</f>
        <v>0</v>
      </c>
      <c r="H19" s="24">
        <f>Setup!C21</f>
        <v>0</v>
      </c>
      <c r="I19" s="24">
        <f>Setup!C21</f>
        <v>0</v>
      </c>
      <c r="J19" s="24">
        <f>Setup!C21</f>
        <v>0</v>
      </c>
      <c r="K19" s="24">
        <f>Setup!C21</f>
        <v>0</v>
      </c>
      <c r="L19" s="24">
        <f>Setup!C21</f>
        <v>0</v>
      </c>
      <c r="M19" s="24">
        <f>Setup!C21</f>
        <v>0</v>
      </c>
      <c r="N19" s="24">
        <f>Setup!C21</f>
        <v>0</v>
      </c>
      <c r="O19" s="24">
        <f>Setup!C21</f>
        <v>0</v>
      </c>
    </row>
    <row r="20" spans="2:15" x14ac:dyDescent="0.2">
      <c r="B20" s="6" t="str">
        <f>Setup!B22</f>
        <v>Subscriptions / software</v>
      </c>
      <c r="C20" s="24">
        <f>Setup!C22</f>
        <v>0</v>
      </c>
      <c r="D20" s="24">
        <f>Setup!C22</f>
        <v>0</v>
      </c>
      <c r="E20" s="24">
        <f>Setup!C22</f>
        <v>0</v>
      </c>
      <c r="F20" s="24">
        <f>Setup!C22</f>
        <v>0</v>
      </c>
      <c r="G20" s="24">
        <f>Setup!C22</f>
        <v>0</v>
      </c>
      <c r="H20" s="24">
        <f>Setup!C22</f>
        <v>0</v>
      </c>
      <c r="I20" s="24">
        <f>Setup!C22</f>
        <v>0</v>
      </c>
      <c r="J20" s="24">
        <f>Setup!C22</f>
        <v>0</v>
      </c>
      <c r="K20" s="24">
        <f>Setup!C22</f>
        <v>0</v>
      </c>
      <c r="L20" s="24">
        <f>Setup!C22</f>
        <v>0</v>
      </c>
      <c r="M20" s="24">
        <f>Setup!C22</f>
        <v>0</v>
      </c>
      <c r="N20" s="24">
        <f>Setup!C22</f>
        <v>0</v>
      </c>
      <c r="O20" s="24">
        <f>Setup!C22</f>
        <v>0</v>
      </c>
    </row>
    <row r="21" spans="2:15" x14ac:dyDescent="0.2">
      <c r="B21" s="6" t="str">
        <f>Setup!B23</f>
        <v>Marketing / advertising</v>
      </c>
      <c r="C21" s="24">
        <f>Setup!C23</f>
        <v>0</v>
      </c>
      <c r="D21" s="24">
        <f>Setup!C23</f>
        <v>0</v>
      </c>
      <c r="E21" s="24">
        <f>Setup!C23</f>
        <v>0</v>
      </c>
      <c r="F21" s="24">
        <f>Setup!C23</f>
        <v>0</v>
      </c>
      <c r="G21" s="24">
        <f>Setup!C23</f>
        <v>0</v>
      </c>
      <c r="H21" s="24">
        <f>Setup!C23</f>
        <v>0</v>
      </c>
      <c r="I21" s="24">
        <f>Setup!C23</f>
        <v>0</v>
      </c>
      <c r="J21" s="24">
        <f>Setup!C23</f>
        <v>0</v>
      </c>
      <c r="K21" s="24">
        <f>Setup!C23</f>
        <v>0</v>
      </c>
      <c r="L21" s="24">
        <f>Setup!C23</f>
        <v>0</v>
      </c>
      <c r="M21" s="24">
        <f>Setup!C23</f>
        <v>0</v>
      </c>
      <c r="N21" s="24">
        <f>Setup!C23</f>
        <v>0</v>
      </c>
      <c r="O21" s="24">
        <f>Setup!C23</f>
        <v>0</v>
      </c>
    </row>
    <row r="22" spans="2:15" x14ac:dyDescent="0.2">
      <c r="B22" s="6" t="str">
        <f>Setup!B24</f>
        <v>Insurance</v>
      </c>
      <c r="C22" s="24">
        <f>Setup!C24</f>
        <v>0</v>
      </c>
      <c r="D22" s="24">
        <f>Setup!C24</f>
        <v>0</v>
      </c>
      <c r="E22" s="24">
        <f>Setup!C24</f>
        <v>0</v>
      </c>
      <c r="F22" s="24">
        <f>Setup!C24</f>
        <v>0</v>
      </c>
      <c r="G22" s="24">
        <f>Setup!C24</f>
        <v>0</v>
      </c>
      <c r="H22" s="24">
        <f>Setup!C24</f>
        <v>0</v>
      </c>
      <c r="I22" s="24">
        <f>Setup!C24</f>
        <v>0</v>
      </c>
      <c r="J22" s="24">
        <f>Setup!C24</f>
        <v>0</v>
      </c>
      <c r="K22" s="24">
        <f>Setup!C24</f>
        <v>0</v>
      </c>
      <c r="L22" s="24">
        <f>Setup!C24</f>
        <v>0</v>
      </c>
      <c r="M22" s="24">
        <f>Setup!C24</f>
        <v>0</v>
      </c>
      <c r="N22" s="24">
        <f>Setup!C24</f>
        <v>0</v>
      </c>
      <c r="O22" s="24">
        <f>Setup!C24</f>
        <v>0</v>
      </c>
    </row>
    <row r="23" spans="2:15" x14ac:dyDescent="0.2">
      <c r="B23" s="6" t="str">
        <f>Setup!B25</f>
        <v>Professional fees</v>
      </c>
      <c r="C23" s="24">
        <f>Setup!C25</f>
        <v>0</v>
      </c>
      <c r="D23" s="24">
        <f>Setup!C25</f>
        <v>0</v>
      </c>
      <c r="E23" s="24">
        <f>Setup!C25</f>
        <v>0</v>
      </c>
      <c r="F23" s="24">
        <f>Setup!C25</f>
        <v>0</v>
      </c>
      <c r="G23" s="24">
        <f>Setup!C25</f>
        <v>0</v>
      </c>
      <c r="H23" s="24">
        <f>Setup!C25</f>
        <v>0</v>
      </c>
      <c r="I23" s="24">
        <f>Setup!C25</f>
        <v>0</v>
      </c>
      <c r="J23" s="24">
        <f>Setup!C25</f>
        <v>0</v>
      </c>
      <c r="K23" s="24">
        <f>Setup!C25</f>
        <v>0</v>
      </c>
      <c r="L23" s="24">
        <f>Setup!C25</f>
        <v>0</v>
      </c>
      <c r="M23" s="24">
        <f>Setup!C25</f>
        <v>0</v>
      </c>
      <c r="N23" s="24">
        <f>Setup!C25</f>
        <v>0</v>
      </c>
      <c r="O23" s="24">
        <f>Setup!C25</f>
        <v>0</v>
      </c>
    </row>
    <row r="24" spans="2:15" x14ac:dyDescent="0.2">
      <c r="B24" s="6" t="str">
        <f>Setup!B26</f>
        <v>Travel / vehicle</v>
      </c>
      <c r="C24" s="24">
        <f>Setup!C26</f>
        <v>0</v>
      </c>
      <c r="D24" s="24">
        <f>Setup!C26</f>
        <v>0</v>
      </c>
      <c r="E24" s="24">
        <f>Setup!C26</f>
        <v>0</v>
      </c>
      <c r="F24" s="24">
        <f>Setup!C26</f>
        <v>0</v>
      </c>
      <c r="G24" s="24">
        <f>Setup!C26</f>
        <v>0</v>
      </c>
      <c r="H24" s="24">
        <f>Setup!C26</f>
        <v>0</v>
      </c>
      <c r="I24" s="24">
        <f>Setup!C26</f>
        <v>0</v>
      </c>
      <c r="J24" s="24">
        <f>Setup!C26</f>
        <v>0</v>
      </c>
      <c r="K24" s="24">
        <f>Setup!C26</f>
        <v>0</v>
      </c>
      <c r="L24" s="24">
        <f>Setup!C26</f>
        <v>0</v>
      </c>
      <c r="M24" s="24">
        <f>Setup!C26</f>
        <v>0</v>
      </c>
      <c r="N24" s="24">
        <f>Setup!C26</f>
        <v>0</v>
      </c>
      <c r="O24" s="24">
        <f>Setup!C26</f>
        <v>0</v>
      </c>
    </row>
    <row r="25" spans="2:15" x14ac:dyDescent="0.2">
      <c r="B25" s="6" t="str">
        <f>Setup!B27</f>
        <v>Materials / COGS</v>
      </c>
      <c r="C25" s="24">
        <f>Setup!C27</f>
        <v>0</v>
      </c>
      <c r="D25" s="24">
        <f>Setup!C27</f>
        <v>0</v>
      </c>
      <c r="E25" s="24">
        <f>Setup!C27</f>
        <v>0</v>
      </c>
      <c r="F25" s="24">
        <f>Setup!C27</f>
        <v>0</v>
      </c>
      <c r="G25" s="24">
        <f>Setup!C27</f>
        <v>0</v>
      </c>
      <c r="H25" s="24">
        <f>Setup!C27</f>
        <v>0</v>
      </c>
      <c r="I25" s="24">
        <f>Setup!C27</f>
        <v>0</v>
      </c>
      <c r="J25" s="24">
        <f>Setup!C27</f>
        <v>0</v>
      </c>
      <c r="K25" s="24">
        <f>Setup!C27</f>
        <v>0</v>
      </c>
      <c r="L25" s="24">
        <f>Setup!C27</f>
        <v>0</v>
      </c>
      <c r="M25" s="24">
        <f>Setup!C27</f>
        <v>0</v>
      </c>
      <c r="N25" s="24">
        <f>Setup!C27</f>
        <v>0</v>
      </c>
      <c r="O25" s="24">
        <f>Setup!C27</f>
        <v>0</v>
      </c>
    </row>
    <row r="26" spans="2:15" x14ac:dyDescent="0.2">
      <c r="B26" s="6" t="str">
        <f>Setup!B28</f>
        <v>Loan repayments</v>
      </c>
      <c r="C26" s="24">
        <f>Setup!C28</f>
        <v>0</v>
      </c>
      <c r="D26" s="24">
        <f>Setup!C28</f>
        <v>0</v>
      </c>
      <c r="E26" s="24">
        <f>Setup!C28</f>
        <v>0</v>
      </c>
      <c r="F26" s="24">
        <f>Setup!C28</f>
        <v>0</v>
      </c>
      <c r="G26" s="24">
        <f>Setup!C28</f>
        <v>0</v>
      </c>
      <c r="H26" s="24">
        <f>Setup!C28</f>
        <v>0</v>
      </c>
      <c r="I26" s="24">
        <f>Setup!C28</f>
        <v>0</v>
      </c>
      <c r="J26" s="24">
        <f>Setup!C28</f>
        <v>0</v>
      </c>
      <c r="K26" s="24">
        <f>Setup!C28</f>
        <v>0</v>
      </c>
      <c r="L26" s="24">
        <f>Setup!C28</f>
        <v>0</v>
      </c>
      <c r="M26" s="24">
        <f>Setup!C28</f>
        <v>0</v>
      </c>
      <c r="N26" s="24">
        <f>Setup!C28</f>
        <v>0</v>
      </c>
      <c r="O26" s="24">
        <f>Setup!C28</f>
        <v>0</v>
      </c>
    </row>
    <row r="27" spans="2:15" x14ac:dyDescent="0.2">
      <c r="B27" s="6" t="str">
        <f>Setup!B29</f>
        <v>Other operating</v>
      </c>
      <c r="C27" s="24">
        <f>Setup!C29</f>
        <v>0</v>
      </c>
      <c r="D27" s="24">
        <f>Setup!C29</f>
        <v>0</v>
      </c>
      <c r="E27" s="24">
        <f>Setup!C29</f>
        <v>0</v>
      </c>
      <c r="F27" s="24">
        <f>Setup!C29</f>
        <v>0</v>
      </c>
      <c r="G27" s="24">
        <f>Setup!C29</f>
        <v>0</v>
      </c>
      <c r="H27" s="24">
        <f>Setup!C29</f>
        <v>0</v>
      </c>
      <c r="I27" s="24">
        <f>Setup!C29</f>
        <v>0</v>
      </c>
      <c r="J27" s="24">
        <f>Setup!C29</f>
        <v>0</v>
      </c>
      <c r="K27" s="24">
        <f>Setup!C29</f>
        <v>0</v>
      </c>
      <c r="L27" s="24">
        <f>Setup!C29</f>
        <v>0</v>
      </c>
      <c r="M27" s="24">
        <f>Setup!C29</f>
        <v>0</v>
      </c>
      <c r="N27" s="24">
        <f>Setup!C29</f>
        <v>0</v>
      </c>
      <c r="O27" s="24">
        <f>Setup!C29</f>
        <v>0</v>
      </c>
    </row>
    <row r="28" spans="2:15" x14ac:dyDescent="0.2">
      <c r="B28" s="6" t="s">
        <v>88</v>
      </c>
      <c r="C28" s="24">
        <f>SUMPRODUCT((Setup!D34:D41=1)*(Setup!C34:C41&lt;0)*Setup!C34:C41*-1)</f>
        <v>0</v>
      </c>
      <c r="D28" s="24">
        <f>SUMPRODUCT((Setup!D34:D41=2)*(Setup!C34:C41&lt;0)*Setup!C34:C41*-1)</f>
        <v>0</v>
      </c>
      <c r="E28" s="24">
        <f>SUMPRODUCT((Setup!D34:D41=3)*(Setup!C34:C41&lt;0)*Setup!C34:C41*-1)</f>
        <v>0</v>
      </c>
      <c r="F28" s="24">
        <f>SUMPRODUCT((Setup!D34:D41=4)*(Setup!C34:C41&lt;0)*Setup!C34:C41*-1)</f>
        <v>0</v>
      </c>
      <c r="G28" s="24">
        <f>SUMPRODUCT((Setup!D34:D41=5)*(Setup!C34:C41&lt;0)*Setup!C34:C41*-1)</f>
        <v>0</v>
      </c>
      <c r="H28" s="24">
        <f>SUMPRODUCT((Setup!D34:D41=6)*(Setup!C34:C41&lt;0)*Setup!C34:C41*-1)</f>
        <v>0</v>
      </c>
      <c r="I28" s="24">
        <f>SUMPRODUCT((Setup!D34:D41=7)*(Setup!C34:C41&lt;0)*Setup!C34:C41*-1)</f>
        <v>0</v>
      </c>
      <c r="J28" s="24">
        <f>SUMPRODUCT((Setup!D34:D41=8)*(Setup!C34:C41&lt;0)*Setup!C34:C41*-1)</f>
        <v>0</v>
      </c>
      <c r="K28" s="24">
        <f>SUMPRODUCT((Setup!D34:D41=9)*(Setup!C34:C41&lt;0)*Setup!C34:C41*-1)</f>
        <v>0</v>
      </c>
      <c r="L28" s="24">
        <f>SUMPRODUCT((Setup!D34:D41=10)*(Setup!C34:C41&lt;0)*Setup!C34:C41*-1)</f>
        <v>0</v>
      </c>
      <c r="M28" s="24">
        <f>SUMPRODUCT((Setup!D34:D41=11)*(Setup!C34:C41&lt;0)*Setup!C34:C41*-1)</f>
        <v>0</v>
      </c>
      <c r="N28" s="24">
        <f>SUMPRODUCT((Setup!D34:D41=12)*(Setup!C34:C41&lt;0)*Setup!C34:C41*-1)</f>
        <v>0</v>
      </c>
      <c r="O28" s="24">
        <f>SUMPRODUCT((Setup!D34:D41=13)*(Setup!C34:C41&lt;0)*Setup!C34:C41*-1)</f>
        <v>0</v>
      </c>
    </row>
    <row r="29" spans="2:15" x14ac:dyDescent="0.2">
      <c r="B29" s="29" t="s">
        <v>89</v>
      </c>
      <c r="C29" s="30">
        <f t="shared" ref="C29:O29" si="3">SUM(C18:C28)</f>
        <v>0</v>
      </c>
      <c r="D29" s="30">
        <f t="shared" si="3"/>
        <v>0</v>
      </c>
      <c r="E29" s="30">
        <f t="shared" si="3"/>
        <v>0</v>
      </c>
      <c r="F29" s="30">
        <f t="shared" si="3"/>
        <v>0</v>
      </c>
      <c r="G29" s="30">
        <f t="shared" si="3"/>
        <v>0</v>
      </c>
      <c r="H29" s="30">
        <f t="shared" si="3"/>
        <v>0</v>
      </c>
      <c r="I29" s="30">
        <f t="shared" si="3"/>
        <v>0</v>
      </c>
      <c r="J29" s="30">
        <f t="shared" si="3"/>
        <v>0</v>
      </c>
      <c r="K29" s="30">
        <f t="shared" si="3"/>
        <v>0</v>
      </c>
      <c r="L29" s="30">
        <f t="shared" si="3"/>
        <v>0</v>
      </c>
      <c r="M29" s="30">
        <f t="shared" si="3"/>
        <v>0</v>
      </c>
      <c r="N29" s="30">
        <f t="shared" si="3"/>
        <v>0</v>
      </c>
      <c r="O29" s="30">
        <f t="shared" si="3"/>
        <v>0</v>
      </c>
    </row>
    <row r="30" spans="2:15" x14ac:dyDescent="0.2">
      <c r="B30" s="31" t="s">
        <v>90</v>
      </c>
      <c r="C30" s="32">
        <f t="shared" ref="C30:O30" si="4">C15-C29</f>
        <v>0</v>
      </c>
      <c r="D30" s="32">
        <f t="shared" si="4"/>
        <v>0</v>
      </c>
      <c r="E30" s="32">
        <f t="shared" si="4"/>
        <v>0</v>
      </c>
      <c r="F30" s="32">
        <f t="shared" si="4"/>
        <v>0</v>
      </c>
      <c r="G30" s="32">
        <f t="shared" si="4"/>
        <v>0</v>
      </c>
      <c r="H30" s="32">
        <f t="shared" si="4"/>
        <v>0</v>
      </c>
      <c r="I30" s="32">
        <f t="shared" si="4"/>
        <v>0</v>
      </c>
      <c r="J30" s="32">
        <f t="shared" si="4"/>
        <v>0</v>
      </c>
      <c r="K30" s="32">
        <f t="shared" si="4"/>
        <v>0</v>
      </c>
      <c r="L30" s="32">
        <f t="shared" si="4"/>
        <v>0</v>
      </c>
      <c r="M30" s="32">
        <f t="shared" si="4"/>
        <v>0</v>
      </c>
      <c r="N30" s="32">
        <f t="shared" si="4"/>
        <v>0</v>
      </c>
      <c r="O30" s="32">
        <f t="shared" si="4"/>
        <v>0</v>
      </c>
    </row>
    <row r="31" spans="2:15" x14ac:dyDescent="0.2">
      <c r="B31" s="33" t="s">
        <v>91</v>
      </c>
      <c r="C31" s="34">
        <f t="shared" ref="C31:O31" si="5">C6+C30</f>
        <v>0</v>
      </c>
      <c r="D31" s="34">
        <f t="shared" si="5"/>
        <v>0</v>
      </c>
      <c r="E31" s="34">
        <f t="shared" si="5"/>
        <v>0</v>
      </c>
      <c r="F31" s="34">
        <f t="shared" si="5"/>
        <v>0</v>
      </c>
      <c r="G31" s="34">
        <f t="shared" si="5"/>
        <v>0</v>
      </c>
      <c r="H31" s="34">
        <f t="shared" si="5"/>
        <v>0</v>
      </c>
      <c r="I31" s="34">
        <f t="shared" si="5"/>
        <v>0</v>
      </c>
      <c r="J31" s="34">
        <f t="shared" si="5"/>
        <v>0</v>
      </c>
      <c r="K31" s="34">
        <f t="shared" si="5"/>
        <v>0</v>
      </c>
      <c r="L31" s="34">
        <f t="shared" si="5"/>
        <v>0</v>
      </c>
      <c r="M31" s="34">
        <f t="shared" si="5"/>
        <v>0</v>
      </c>
      <c r="N31" s="34">
        <f t="shared" si="5"/>
        <v>0</v>
      </c>
      <c r="O31" s="34">
        <f t="shared" si="5"/>
        <v>0</v>
      </c>
    </row>
    <row r="32" spans="2:15" x14ac:dyDescent="0.2">
      <c r="B32" s="8" t="s">
        <v>92</v>
      </c>
      <c r="C32" s="35" t="str">
        <f>IF(C31&lt;Setup!C6,"WARNING","")</f>
        <v/>
      </c>
      <c r="D32" s="35" t="str">
        <f>IF(D31&lt;Setup!C6,"WARNING","")</f>
        <v/>
      </c>
      <c r="E32" s="35" t="str">
        <f>IF(E31&lt;Setup!C6,"WARNING","")</f>
        <v/>
      </c>
      <c r="F32" s="35" t="str">
        <f>IF(F31&lt;Setup!C6,"WARNING","")</f>
        <v/>
      </c>
      <c r="G32" s="35" t="str">
        <f>IF(G31&lt;Setup!C6,"WARNING","")</f>
        <v/>
      </c>
      <c r="H32" s="35" t="str">
        <f>IF(H31&lt;Setup!C6,"WARNING","")</f>
        <v/>
      </c>
      <c r="I32" s="35" t="str">
        <f>IF(I31&lt;Setup!C6,"WARNING","")</f>
        <v/>
      </c>
      <c r="J32" s="35" t="str">
        <f>IF(J31&lt;Setup!C6,"WARNING","")</f>
        <v/>
      </c>
      <c r="K32" s="35" t="str">
        <f>IF(K31&lt;Setup!C6,"WARNING","")</f>
        <v/>
      </c>
      <c r="L32" s="35" t="str">
        <f>IF(L31&lt;Setup!C6,"WARNING","")</f>
        <v/>
      </c>
      <c r="M32" s="35" t="str">
        <f>IF(M31&lt;Setup!C6,"WARNING","")</f>
        <v/>
      </c>
      <c r="N32" s="35" t="str">
        <f>IF(N31&lt;Setup!C6,"WARNING","")</f>
        <v/>
      </c>
      <c r="O32" s="35" t="str">
        <f>IF(O31&lt;Setup!C6,"WARNING","")</f>
        <v/>
      </c>
    </row>
    <row r="34" spans="2:2" x14ac:dyDescent="0.2">
      <c r="B34" s="16" t="s">
        <v>67</v>
      </c>
    </row>
  </sheetData>
  <mergeCells count="1">
    <mergeCell ref="A1:O1"/>
  </mergeCells>
  <pageMargins left="0.75" right="0.75" top="1" bottom="1" header="0.511811023622047" footer="0.511811023622047"/>
  <pageSetup orientation="landscape" horizontalDpi="300" verticalDpi="300"/>
  <extLst>
    <ext xmlns:x14="http://schemas.microsoft.com/office/spreadsheetml/2009/9/main" uri="{78C0D931-6437-407d-A8EE-F0AAD7539E65}">
      <x14:conditionalFormattings>
        <x14:conditionalFormatting xmlns:xm="http://schemas.microsoft.com/office/excel/2006/main">
          <x14:cfRule type="cellIs" priority="2" operator="lessThan" id="{00000000-000E-0000-0200-000002000000}">
            <xm:f>Setup!$C$6</xm:f>
            <x14:dxf>
              <fill>
                <patternFill>
                  <bgColor rgb="FFFFCDD2"/>
                </patternFill>
              </fill>
            </x14:dxf>
          </x14:cfRule>
          <xm:sqref>C31:O31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39C12"/>
  </sheetPr>
  <dimension ref="A1:F56"/>
  <sheetViews>
    <sheetView tabSelected="1" zoomScaleNormal="100" workbookViewId="0">
      <selection activeCell="Q24" sqref="Q24"/>
    </sheetView>
  </sheetViews>
  <sheetFormatPr baseColWidth="10" defaultColWidth="8.6640625" defaultRowHeight="15" x14ac:dyDescent="0.2"/>
  <cols>
    <col min="1" max="1" width="3" customWidth="1"/>
    <col min="2" max="2" width="25" customWidth="1"/>
    <col min="3" max="6" width="18" customWidth="1"/>
    <col min="7" max="7" width="3" customWidth="1"/>
  </cols>
  <sheetData>
    <row r="1" spans="1:6" ht="45" customHeight="1" x14ac:dyDescent="0.2">
      <c r="A1" s="2" t="s">
        <v>93</v>
      </c>
      <c r="B1" s="2"/>
      <c r="C1" s="2"/>
      <c r="D1" s="2"/>
      <c r="E1" s="2"/>
      <c r="F1" s="2"/>
    </row>
    <row r="3" spans="1:6" ht="17" x14ac:dyDescent="0.2">
      <c r="B3" s="5" t="s">
        <v>94</v>
      </c>
    </row>
    <row r="4" spans="1:6" x14ac:dyDescent="0.2">
      <c r="B4" s="36" t="s">
        <v>95</v>
      </c>
      <c r="C4" s="36" t="s">
        <v>96</v>
      </c>
      <c r="D4" s="36" t="s">
        <v>97</v>
      </c>
      <c r="E4" s="36" t="s">
        <v>98</v>
      </c>
    </row>
    <row r="5" spans="1:6" ht="18" x14ac:dyDescent="0.2">
      <c r="B5" s="37">
        <f>Setup!C5</f>
        <v>0</v>
      </c>
      <c r="C5" s="37">
        <f>MIN(Forecast!C31:O31)</f>
        <v>0</v>
      </c>
      <c r="D5" s="37">
        <f>MAX(Forecast!C31:O31)</f>
        <v>0</v>
      </c>
      <c r="E5" s="37">
        <f>AVERAGE(Forecast!C30:O30)</f>
        <v>0</v>
      </c>
    </row>
    <row r="7" spans="1:6" ht="18" x14ac:dyDescent="0.2">
      <c r="B7" s="38" t="s">
        <v>99</v>
      </c>
      <c r="C7" s="39">
        <f>COUNTIF(Forecast!C32:O32,"WARNING")</f>
        <v>0</v>
      </c>
      <c r="D7" s="38" t="s">
        <v>100</v>
      </c>
      <c r="E7" s="40" t="str">
        <f>IF(AVERAGE(Forecast!C30:O30)&lt;0,ROUND(Setup!C5/ABS(AVERAGE(Forecast!C30:O30)),0),"Positive")</f>
        <v>Positive</v>
      </c>
    </row>
    <row r="9" spans="1:6" ht="17" x14ac:dyDescent="0.2">
      <c r="B9" s="5" t="s">
        <v>101</v>
      </c>
    </row>
    <row r="39" spans="2:5" ht="17" x14ac:dyDescent="0.2">
      <c r="B39" s="5" t="s">
        <v>102</v>
      </c>
    </row>
    <row r="40" spans="2:5" x14ac:dyDescent="0.2">
      <c r="B40" s="18" t="s">
        <v>103</v>
      </c>
      <c r="C40" s="18" t="s">
        <v>104</v>
      </c>
      <c r="D40" s="18" t="s">
        <v>105</v>
      </c>
      <c r="E40" s="18" t="s">
        <v>106</v>
      </c>
    </row>
    <row r="41" spans="2:5" x14ac:dyDescent="0.2">
      <c r="B41" s="41" t="s">
        <v>69</v>
      </c>
      <c r="C41" s="24">
        <f>Forecast!C31</f>
        <v>0</v>
      </c>
      <c r="D41" s="24">
        <f>Forecast!C30</f>
        <v>0</v>
      </c>
      <c r="E41" s="42" t="str">
        <f>IF(Forecast!C31&lt;Setup!$C$6,"BELOW THRESHOLD",IF(Forecast!C30&lt;0,"Cash Burning","Healthy"))</f>
        <v>Healthy</v>
      </c>
    </row>
    <row r="42" spans="2:5" x14ac:dyDescent="0.2">
      <c r="B42" s="41" t="s">
        <v>70</v>
      </c>
      <c r="C42" s="24">
        <f>Forecast!D31</f>
        <v>0</v>
      </c>
      <c r="D42" s="24">
        <f>Forecast!D30</f>
        <v>0</v>
      </c>
      <c r="E42" s="42" t="str">
        <f>IF(Forecast!D31&lt;Setup!$C$6,"BELOW THRESHOLD",IF(Forecast!D30&lt;0,"Cash Burning","Healthy"))</f>
        <v>Healthy</v>
      </c>
    </row>
    <row r="43" spans="2:5" x14ac:dyDescent="0.2">
      <c r="B43" s="41" t="s">
        <v>71</v>
      </c>
      <c r="C43" s="24">
        <f>Forecast!E31</f>
        <v>0</v>
      </c>
      <c r="D43" s="24">
        <f>Forecast!E30</f>
        <v>0</v>
      </c>
      <c r="E43" s="42" t="str">
        <f>IF(Forecast!E31&lt;Setup!$C$6,"BELOW THRESHOLD",IF(Forecast!E30&lt;0,"Cash Burning","Healthy"))</f>
        <v>Healthy</v>
      </c>
    </row>
    <row r="44" spans="2:5" x14ac:dyDescent="0.2">
      <c r="B44" s="41" t="s">
        <v>72</v>
      </c>
      <c r="C44" s="24">
        <f>Forecast!F31</f>
        <v>0</v>
      </c>
      <c r="D44" s="24">
        <f>Forecast!F30</f>
        <v>0</v>
      </c>
      <c r="E44" s="42" t="str">
        <f>IF(Forecast!F31&lt;Setup!$C$6,"BELOW THRESHOLD",IF(Forecast!F30&lt;0,"Cash Burning","Healthy"))</f>
        <v>Healthy</v>
      </c>
    </row>
    <row r="45" spans="2:5" x14ac:dyDescent="0.2">
      <c r="B45" s="41" t="s">
        <v>73</v>
      </c>
      <c r="C45" s="24">
        <f>Forecast!G31</f>
        <v>0</v>
      </c>
      <c r="D45" s="24">
        <f>Forecast!G30</f>
        <v>0</v>
      </c>
      <c r="E45" s="42" t="str">
        <f>IF(Forecast!G31&lt;Setup!$C$6,"BELOW THRESHOLD",IF(Forecast!G30&lt;0,"Cash Burning","Healthy"))</f>
        <v>Healthy</v>
      </c>
    </row>
    <row r="46" spans="2:5" x14ac:dyDescent="0.2">
      <c r="B46" s="41" t="s">
        <v>74</v>
      </c>
      <c r="C46" s="24">
        <f>Forecast!H31</f>
        <v>0</v>
      </c>
      <c r="D46" s="24">
        <f>Forecast!H30</f>
        <v>0</v>
      </c>
      <c r="E46" s="42" t="str">
        <f>IF(Forecast!H31&lt;Setup!$C$6,"BELOW THRESHOLD",IF(Forecast!H30&lt;0,"Cash Burning","Healthy"))</f>
        <v>Healthy</v>
      </c>
    </row>
    <row r="47" spans="2:5" x14ac:dyDescent="0.2">
      <c r="B47" s="41" t="s">
        <v>75</v>
      </c>
      <c r="C47" s="24">
        <f>Forecast!I31</f>
        <v>0</v>
      </c>
      <c r="D47" s="24">
        <f>Forecast!I30</f>
        <v>0</v>
      </c>
      <c r="E47" s="42" t="str">
        <f>IF(Forecast!I31&lt;Setup!$C$6,"BELOW THRESHOLD",IF(Forecast!I30&lt;0,"Cash Burning","Healthy"))</f>
        <v>Healthy</v>
      </c>
    </row>
    <row r="48" spans="2:5" x14ac:dyDescent="0.2">
      <c r="B48" s="41" t="s">
        <v>76</v>
      </c>
      <c r="C48" s="24">
        <f>Forecast!J31</f>
        <v>0</v>
      </c>
      <c r="D48" s="24">
        <f>Forecast!J30</f>
        <v>0</v>
      </c>
      <c r="E48" s="42" t="str">
        <f>IF(Forecast!J31&lt;Setup!$C$6,"BELOW THRESHOLD",IF(Forecast!J30&lt;0,"Cash Burning","Healthy"))</f>
        <v>Healthy</v>
      </c>
    </row>
    <row r="49" spans="2:5" x14ac:dyDescent="0.2">
      <c r="B49" s="41" t="s">
        <v>77</v>
      </c>
      <c r="C49" s="24">
        <f>Forecast!K31</f>
        <v>0</v>
      </c>
      <c r="D49" s="24">
        <f>Forecast!K30</f>
        <v>0</v>
      </c>
      <c r="E49" s="42" t="str">
        <f>IF(Forecast!K31&lt;Setup!$C$6,"BELOW THRESHOLD",IF(Forecast!K30&lt;0,"Cash Burning","Healthy"))</f>
        <v>Healthy</v>
      </c>
    </row>
    <row r="50" spans="2:5" x14ac:dyDescent="0.2">
      <c r="B50" s="41" t="s">
        <v>78</v>
      </c>
      <c r="C50" s="24">
        <f>Forecast!L31</f>
        <v>0</v>
      </c>
      <c r="D50" s="24">
        <f>Forecast!L30</f>
        <v>0</v>
      </c>
      <c r="E50" s="42" t="str">
        <f>IF(Forecast!L31&lt;Setup!$C$6,"BELOW THRESHOLD",IF(Forecast!L30&lt;0,"Cash Burning","Healthy"))</f>
        <v>Healthy</v>
      </c>
    </row>
    <row r="51" spans="2:5" x14ac:dyDescent="0.2">
      <c r="B51" s="41" t="s">
        <v>79</v>
      </c>
      <c r="C51" s="24">
        <f>Forecast!M31</f>
        <v>0</v>
      </c>
      <c r="D51" s="24">
        <f>Forecast!M30</f>
        <v>0</v>
      </c>
      <c r="E51" s="42" t="str">
        <f>IF(Forecast!M31&lt;Setup!$C$6,"BELOW THRESHOLD",IF(Forecast!M30&lt;0,"Cash Burning","Healthy"))</f>
        <v>Healthy</v>
      </c>
    </row>
    <row r="52" spans="2:5" x14ac:dyDescent="0.2">
      <c r="B52" s="41" t="s">
        <v>80</v>
      </c>
      <c r="C52" s="24">
        <f>Forecast!N31</f>
        <v>0</v>
      </c>
      <c r="D52" s="24">
        <f>Forecast!N30</f>
        <v>0</v>
      </c>
      <c r="E52" s="42" t="str">
        <f>IF(Forecast!N31&lt;Setup!$C$6,"BELOW THRESHOLD",IF(Forecast!N30&lt;0,"Cash Burning","Healthy"))</f>
        <v>Healthy</v>
      </c>
    </row>
    <row r="53" spans="2:5" x14ac:dyDescent="0.2">
      <c r="B53" s="41" t="s">
        <v>81</v>
      </c>
      <c r="C53" s="24">
        <f>Forecast!O31</f>
        <v>0</v>
      </c>
      <c r="D53" s="24">
        <f>Forecast!O30</f>
        <v>0</v>
      </c>
      <c r="E53" s="42" t="str">
        <f>IF(Forecast!O31&lt;Setup!$C$6,"BELOW THRESHOLD",IF(Forecast!O30&lt;0,"Cash Burning","Healthy"))</f>
        <v>Healthy</v>
      </c>
    </row>
    <row r="56" spans="2:5" x14ac:dyDescent="0.2">
      <c r="B56" s="16" t="s">
        <v>67</v>
      </c>
    </row>
  </sheetData>
  <mergeCells count="1">
    <mergeCell ref="A1:F1"/>
  </mergeCells>
  <conditionalFormatting sqref="E41:E53">
    <cfRule type="cellIs" dxfId="2" priority="2" operator="equal">
      <formula>"BELOW THRESHOLD"</formula>
    </cfRule>
    <cfRule type="cellIs" dxfId="1" priority="3" operator="equal">
      <formula>"Cash Burning"</formula>
    </cfRule>
    <cfRule type="cellIs" dxfId="0" priority="4" operator="equal">
      <formula>"Healthy"</formula>
    </cfRule>
  </conditionalFormatting>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Setup</vt:lpstr>
      <vt:lpstr>Forecast</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Andrew Robertson (Orbit Auckland)</cp:lastModifiedBy>
  <cp:revision>1</cp:revision>
  <dcterms:created xsi:type="dcterms:W3CDTF">2026-04-03T02:48:11Z</dcterms:created>
  <dcterms:modified xsi:type="dcterms:W3CDTF">2026-04-03T03:13:25Z</dcterms:modified>
  <dc:language>en-US</dc:language>
</cp:coreProperties>
</file>